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03住民税係【移行先】\03市民税賦課調査事務\特徴異動\特徴H31\総括表発送\ホームページ用\"/>
    </mc:Choice>
  </mc:AlternateContent>
  <bookViews>
    <workbookView xWindow="12615" yWindow="0" windowWidth="11265" windowHeight="10035"/>
  </bookViews>
  <sheets>
    <sheet name="帳票" sheetId="5" r:id="rId1"/>
  </sheets>
  <definedNames>
    <definedName name="_xlnm.Print_Area" localSheetId="0">帳票!$A$1:$CK$103</definedName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AR53" i="5" l="1"/>
  <c r="CK98" i="5"/>
  <c r="CI98" i="5"/>
  <c r="CF98" i="5"/>
  <c r="CD98" i="5"/>
  <c r="BZ98" i="5"/>
  <c r="BW98" i="5"/>
  <c r="BU98" i="5"/>
  <c r="BR98" i="5"/>
  <c r="BP98" i="5"/>
  <c r="BO98" i="5"/>
  <c r="BN98" i="5"/>
  <c r="BM98" i="5"/>
  <c r="BK98" i="5"/>
  <c r="BI98" i="5"/>
  <c r="BG98" i="5"/>
  <c r="BE98" i="5"/>
  <c r="BC98" i="5"/>
  <c r="BA98" i="5"/>
  <c r="AZ98" i="5"/>
  <c r="AY98" i="5"/>
  <c r="AX98" i="5"/>
  <c r="AV98" i="5"/>
  <c r="AU98" i="5"/>
  <c r="AR98" i="5"/>
  <c r="AP98" i="5"/>
  <c r="AM98" i="5"/>
  <c r="AK98" i="5"/>
  <c r="AG98" i="5"/>
  <c r="AD98" i="5"/>
  <c r="AB98" i="5"/>
  <c r="Y98" i="5"/>
  <c r="W98" i="5"/>
  <c r="V98" i="5"/>
  <c r="U98" i="5"/>
  <c r="T98" i="5"/>
  <c r="R98" i="5"/>
  <c r="P98" i="5"/>
  <c r="N98" i="5"/>
  <c r="L98" i="5"/>
  <c r="J98" i="5"/>
  <c r="H98" i="5"/>
  <c r="G98" i="5"/>
  <c r="F98" i="5"/>
  <c r="E98" i="5"/>
  <c r="C98" i="5"/>
  <c r="B98" i="5"/>
  <c r="G94" i="5"/>
  <c r="BN93" i="5"/>
  <c r="AZ93" i="5"/>
  <c r="U93" i="5"/>
  <c r="G93" i="5"/>
  <c r="CD92" i="5"/>
  <c r="BN92" i="5"/>
  <c r="BH92" i="5"/>
  <c r="AZ92" i="5"/>
  <c r="AK92" i="5"/>
  <c r="U92" i="5"/>
  <c r="O92" i="5"/>
  <c r="G92" i="5"/>
  <c r="G91" i="5"/>
  <c r="BN90" i="5"/>
  <c r="AZ90" i="5"/>
  <c r="U90" i="5"/>
  <c r="G90" i="5"/>
  <c r="CD89" i="5"/>
  <c r="BN89" i="5"/>
  <c r="BH89" i="5"/>
  <c r="AZ89" i="5"/>
  <c r="AK89" i="5"/>
  <c r="U89" i="5"/>
  <c r="O89" i="5"/>
  <c r="G89" i="5"/>
  <c r="G88" i="5"/>
  <c r="BN87" i="5"/>
  <c r="AZ87" i="5"/>
  <c r="U87" i="5"/>
  <c r="G87" i="5"/>
  <c r="CD86" i="5"/>
  <c r="BN86" i="5"/>
  <c r="BH86" i="5"/>
  <c r="AZ86" i="5"/>
  <c r="AK86" i="5"/>
  <c r="U86" i="5"/>
  <c r="O86" i="5"/>
  <c r="G86" i="5"/>
  <c r="G85" i="5"/>
  <c r="BN84" i="5"/>
  <c r="AZ84" i="5"/>
  <c r="U84" i="5"/>
  <c r="G84" i="5"/>
  <c r="CD83" i="5"/>
  <c r="BN83" i="5"/>
  <c r="BH83" i="5"/>
  <c r="AZ83" i="5"/>
  <c r="AK83" i="5"/>
  <c r="U83" i="5"/>
  <c r="O83" i="5"/>
  <c r="G83" i="5"/>
  <c r="G82" i="5"/>
  <c r="AZ81" i="5"/>
  <c r="G81" i="5"/>
  <c r="CI80" i="5"/>
  <c r="BV80" i="5"/>
  <c r="BM80" i="5"/>
  <c r="AP80" i="5"/>
  <c r="AC80" i="5"/>
  <c r="T80" i="5"/>
  <c r="BH79" i="5"/>
  <c r="AZ79" i="5"/>
  <c r="O79" i="5"/>
  <c r="G79" i="5"/>
  <c r="CD78" i="5"/>
  <c r="BK78" i="5"/>
  <c r="BI78" i="5"/>
  <c r="BG78" i="5"/>
  <c r="BA78" i="5"/>
  <c r="AK78" i="5"/>
  <c r="R78" i="5"/>
  <c r="P78" i="5"/>
  <c r="N78" i="5"/>
  <c r="H78" i="5"/>
  <c r="BP77" i="5"/>
  <c r="W77" i="5"/>
  <c r="CD76" i="5"/>
  <c r="BK76" i="5"/>
  <c r="BI76" i="5"/>
  <c r="BG76" i="5"/>
  <c r="AK76" i="5"/>
  <c r="R76" i="5"/>
  <c r="P76" i="5"/>
  <c r="N76" i="5"/>
  <c r="BP75" i="5"/>
  <c r="BA75" i="5"/>
  <c r="W75" i="5"/>
  <c r="H75" i="5"/>
  <c r="CG74" i="5"/>
  <c r="BT74" i="5"/>
  <c r="BL74" i="5"/>
  <c r="BF74" i="5"/>
  <c r="AZ74" i="5"/>
  <c r="AN74" i="5"/>
  <c r="AA74" i="5"/>
  <c r="S74" i="5"/>
  <c r="M74" i="5"/>
  <c r="G74" i="5"/>
  <c r="AX71" i="5"/>
  <c r="E71" i="5"/>
  <c r="BY70" i="5"/>
  <c r="BL70" i="5"/>
  <c r="BD70" i="5"/>
  <c r="AU70" i="5"/>
  <c r="AF70" i="5"/>
  <c r="S70" i="5"/>
  <c r="K70" i="5"/>
  <c r="B70" i="5"/>
  <c r="CJ67" i="5"/>
  <c r="CH67" i="5"/>
  <c r="CE67" i="5"/>
  <c r="CA67" i="5"/>
  <c r="BV67" i="5"/>
  <c r="BS67" i="5"/>
  <c r="BP67" i="5"/>
  <c r="BO67" i="5"/>
  <c r="BM67" i="5"/>
  <c r="BK67" i="5"/>
  <c r="BJ67" i="5"/>
  <c r="BH67" i="5"/>
  <c r="BB67" i="5"/>
  <c r="AZ67" i="5"/>
  <c r="AX67" i="5"/>
  <c r="AU67" i="5"/>
  <c r="AQ67" i="5"/>
  <c r="AO67" i="5"/>
  <c r="AL67" i="5"/>
  <c r="AH67" i="5"/>
  <c r="AC67" i="5"/>
  <c r="Z67" i="5"/>
  <c r="W67" i="5"/>
  <c r="V67" i="5"/>
  <c r="T67" i="5"/>
  <c r="R67" i="5"/>
  <c r="Q67" i="5"/>
  <c r="O67" i="5"/>
  <c r="I67" i="5"/>
  <c r="G67" i="5"/>
  <c r="E67" i="5"/>
  <c r="B67" i="5"/>
  <c r="CE61" i="5"/>
  <c r="BQ61" i="5"/>
  <c r="BJ61" i="5"/>
  <c r="BC61" i="5"/>
  <c r="AL61" i="5"/>
  <c r="X61" i="5"/>
  <c r="Q61" i="5"/>
  <c r="J61" i="5"/>
  <c r="AU60" i="5"/>
  <c r="B60" i="5"/>
  <c r="BQ58" i="5"/>
  <c r="X58" i="5"/>
  <c r="BQ57" i="5"/>
  <c r="X57" i="5"/>
  <c r="BQ56" i="5"/>
  <c r="X56" i="5"/>
  <c r="AY54" i="5"/>
  <c r="X55" i="5"/>
  <c r="F54" i="5"/>
  <c r="BQ54" i="5"/>
  <c r="X54" i="5"/>
  <c r="CK47" i="5"/>
  <c r="CI47" i="5"/>
  <c r="CF47" i="5"/>
  <c r="CD47" i="5"/>
  <c r="BZ47" i="5"/>
  <c r="BW47" i="5"/>
  <c r="BU47" i="5"/>
  <c r="BR47" i="5"/>
  <c r="BP47" i="5"/>
  <c r="BO47" i="5"/>
  <c r="BN47" i="5"/>
  <c r="BM47" i="5"/>
  <c r="BK47" i="5"/>
  <c r="BI47" i="5"/>
  <c r="BG47" i="5"/>
  <c r="BE47" i="5"/>
  <c r="BC47" i="5"/>
  <c r="BA47" i="5"/>
  <c r="AZ47" i="5"/>
  <c r="AY47" i="5"/>
  <c r="AX47" i="5"/>
  <c r="AV47" i="5"/>
  <c r="AU47" i="5"/>
  <c r="BN43" i="5"/>
  <c r="AZ43" i="5"/>
  <c r="BN42" i="5"/>
  <c r="AZ42" i="5"/>
  <c r="CD41" i="5"/>
  <c r="BN41" i="5"/>
  <c r="BH41" i="5"/>
  <c r="AZ41" i="5"/>
  <c r="CG40" i="5"/>
  <c r="BN40" i="5"/>
  <c r="AZ40" i="5"/>
  <c r="BN39" i="5"/>
  <c r="AZ39" i="5"/>
  <c r="CD38" i="5"/>
  <c r="BN38" i="5"/>
  <c r="BH38" i="5"/>
  <c r="AZ38" i="5"/>
  <c r="BN37" i="5"/>
  <c r="AZ37" i="5"/>
  <c r="BN36" i="5"/>
  <c r="AZ36" i="5"/>
  <c r="CD35" i="5"/>
  <c r="BN35" i="5"/>
  <c r="BH35" i="5"/>
  <c r="AZ35" i="5"/>
  <c r="BN34" i="5"/>
  <c r="AZ34" i="5"/>
  <c r="CG33" i="5"/>
  <c r="BN33" i="5"/>
  <c r="AZ33" i="5"/>
  <c r="CD32" i="5"/>
  <c r="BN32" i="5"/>
  <c r="BH32" i="5"/>
  <c r="AZ32" i="5"/>
  <c r="AZ31" i="5"/>
  <c r="AZ30" i="5"/>
  <c r="CI29" i="5"/>
  <c r="BV29" i="5"/>
  <c r="BM29" i="5"/>
  <c r="BH28" i="5"/>
  <c r="AZ28" i="5"/>
  <c r="CD27" i="5"/>
  <c r="BK27" i="5"/>
  <c r="BI27" i="5"/>
  <c r="BG27" i="5"/>
  <c r="BA27" i="5"/>
  <c r="BP26" i="5"/>
  <c r="CD25" i="5"/>
  <c r="BK25" i="5"/>
  <c r="BI25" i="5"/>
  <c r="BG25" i="5"/>
  <c r="BP24" i="5"/>
  <c r="BA24" i="5"/>
  <c r="CG23" i="5"/>
  <c r="BT23" i="5"/>
  <c r="BL23" i="5"/>
  <c r="BF23" i="5"/>
  <c r="AZ23" i="5"/>
  <c r="AX20" i="5"/>
  <c r="BY19" i="5"/>
  <c r="BL19" i="5"/>
  <c r="BD19" i="5"/>
  <c r="AU19" i="5"/>
  <c r="CJ16" i="5"/>
  <c r="CH16" i="5"/>
  <c r="CE16" i="5"/>
  <c r="CA16" i="5"/>
  <c r="BV16" i="5"/>
  <c r="BS16" i="5"/>
  <c r="BP16" i="5"/>
  <c r="BO16" i="5"/>
  <c r="BM16" i="5"/>
  <c r="BK16" i="5"/>
  <c r="BJ16" i="5"/>
  <c r="BH16" i="5"/>
  <c r="BB16" i="5"/>
  <c r="AZ16" i="5"/>
  <c r="AX16" i="5"/>
  <c r="AU16" i="5"/>
  <c r="CE10" i="5"/>
  <c r="BQ10" i="5"/>
  <c r="BJ10" i="5"/>
  <c r="BC10" i="5"/>
  <c r="AU9" i="5"/>
  <c r="BQ7" i="5"/>
  <c r="BQ6" i="5"/>
  <c r="BQ5" i="5"/>
  <c r="BQ4" i="5"/>
  <c r="AY4" i="5"/>
  <c r="BQ3" i="5"/>
  <c r="AR47" i="5"/>
  <c r="AP47" i="5"/>
  <c r="E20" i="5"/>
  <c r="AN33" i="5"/>
  <c r="G32" i="5"/>
  <c r="B16" i="5"/>
  <c r="AM47" i="5"/>
  <c r="AK47" i="5"/>
  <c r="AG47" i="5"/>
  <c r="AD47" i="5"/>
  <c r="AB47" i="5"/>
  <c r="Y47" i="5"/>
  <c r="W47" i="5"/>
  <c r="V47" i="5"/>
  <c r="U47" i="5"/>
  <c r="T47" i="5"/>
  <c r="R47" i="5"/>
  <c r="P47" i="5"/>
  <c r="N47" i="5"/>
  <c r="L47" i="5"/>
  <c r="J47" i="5"/>
  <c r="H47" i="5"/>
  <c r="G47" i="5"/>
  <c r="F47" i="5"/>
  <c r="E47" i="5"/>
  <c r="C47" i="5"/>
  <c r="B47" i="5"/>
  <c r="AN40" i="5"/>
  <c r="AK41" i="5"/>
  <c r="U43" i="5"/>
  <c r="U41" i="5"/>
  <c r="U42" i="5"/>
  <c r="AK38" i="5"/>
  <c r="U40" i="5"/>
  <c r="U38" i="5"/>
  <c r="U39" i="5"/>
  <c r="AK35" i="5"/>
  <c r="U37" i="5"/>
  <c r="U35" i="5"/>
  <c r="U36" i="5"/>
  <c r="AK32" i="5"/>
  <c r="U34" i="5"/>
  <c r="U32" i="5"/>
  <c r="U33" i="5"/>
  <c r="O41" i="5"/>
  <c r="G43" i="5"/>
  <c r="G41" i="5"/>
  <c r="G42" i="5"/>
  <c r="O38" i="5"/>
  <c r="G40" i="5"/>
  <c r="G38" i="5"/>
  <c r="G39" i="5"/>
  <c r="O35" i="5"/>
  <c r="G37" i="5"/>
  <c r="G35" i="5"/>
  <c r="G36" i="5"/>
  <c r="O32" i="5"/>
  <c r="G34" i="5"/>
  <c r="G33" i="5"/>
  <c r="AP29" i="5"/>
  <c r="AC29" i="5"/>
  <c r="T29" i="5"/>
  <c r="O28" i="5"/>
  <c r="G31" i="5"/>
  <c r="G30" i="5"/>
  <c r="G28" i="5"/>
  <c r="AK27" i="5"/>
  <c r="AK25" i="5"/>
  <c r="W26" i="5"/>
  <c r="W24" i="5"/>
  <c r="R27" i="5"/>
  <c r="P27" i="5"/>
  <c r="N27" i="5"/>
  <c r="R25" i="5"/>
  <c r="P25" i="5"/>
  <c r="N25" i="5"/>
  <c r="H27" i="5"/>
  <c r="H24" i="5"/>
  <c r="AN23" i="5"/>
  <c r="AA23" i="5"/>
  <c r="S23" i="5"/>
  <c r="M23" i="5"/>
  <c r="G23" i="5"/>
  <c r="AF19" i="5"/>
  <c r="S19" i="5"/>
  <c r="K19" i="5"/>
  <c r="B19" i="5"/>
  <c r="AQ16" i="5"/>
  <c r="AO16" i="5"/>
  <c r="AL16" i="5"/>
  <c r="AH16" i="5"/>
  <c r="AC16" i="5"/>
  <c r="Z16" i="5"/>
  <c r="W16" i="5"/>
  <c r="V16" i="5"/>
  <c r="T16" i="5"/>
  <c r="R16" i="5"/>
  <c r="Q16" i="5"/>
  <c r="O16" i="5"/>
  <c r="I16" i="5"/>
  <c r="G16" i="5"/>
  <c r="E16" i="5"/>
  <c r="B9" i="5"/>
  <c r="AL10" i="5"/>
  <c r="X10" i="5"/>
  <c r="Q10" i="5"/>
  <c r="J10" i="5"/>
  <c r="X7" i="5"/>
  <c r="X6" i="5"/>
  <c r="X5" i="5"/>
</calcChain>
</file>

<file path=xl/sharedStrings.xml><?xml version="1.0" encoding="utf-8"?>
<sst xmlns="http://schemas.openxmlformats.org/spreadsheetml/2006/main" count="659" uniqueCount="142">
  <si>
    <t>氏名</t>
    <rPh sb="0" eb="2">
      <t>シメイ</t>
    </rPh>
    <phoneticPr fontId="2"/>
  </si>
  <si>
    <t>外国人</t>
    <rPh sb="0" eb="2">
      <t>ガイコク</t>
    </rPh>
    <rPh sb="2" eb="3">
      <t>ジン</t>
    </rPh>
    <phoneticPr fontId="2"/>
  </si>
  <si>
    <t>死亡退職</t>
    <rPh sb="0" eb="2">
      <t>シボウ</t>
    </rPh>
    <rPh sb="2" eb="4">
      <t>タイショク</t>
    </rPh>
    <phoneticPr fontId="2"/>
  </si>
  <si>
    <t>災害者</t>
    <rPh sb="0" eb="2">
      <t>サイガイ</t>
    </rPh>
    <rPh sb="2" eb="3">
      <t>シャ</t>
    </rPh>
    <phoneticPr fontId="2"/>
  </si>
  <si>
    <t>乙欄</t>
    <rPh sb="0" eb="1">
      <t>オツ</t>
    </rPh>
    <rPh sb="1" eb="2">
      <t>ラン</t>
    </rPh>
    <phoneticPr fontId="2"/>
  </si>
  <si>
    <t>有</t>
    <rPh sb="0" eb="1">
      <t>アリ</t>
    </rPh>
    <phoneticPr fontId="2"/>
  </si>
  <si>
    <t>※種別</t>
    <rPh sb="1" eb="3">
      <t>シュベツ</t>
    </rPh>
    <phoneticPr fontId="2"/>
  </si>
  <si>
    <t>※整理番号</t>
    <rPh sb="1" eb="3">
      <t>セイリ</t>
    </rPh>
    <rPh sb="3" eb="5">
      <t>バンゴウ</t>
    </rPh>
    <phoneticPr fontId="2"/>
  </si>
  <si>
    <t>住所</t>
    <rPh sb="0" eb="2">
      <t>ジュウショ</t>
    </rPh>
    <phoneticPr fontId="2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</si>
  <si>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2"/>
  </si>
  <si>
    <t>その他</t>
    <rPh sb="2" eb="3">
      <t>タ</t>
    </rPh>
    <phoneticPr fontId="2"/>
  </si>
  <si>
    <t>社会保険料等の金額</t>
    <rPh sb="0" eb="2">
      <t>シャカイ</t>
    </rPh>
    <rPh sb="2" eb="6">
      <t>ホケンリョウトウ</t>
    </rPh>
    <rPh sb="7" eb="9">
      <t>キンガク</t>
    </rPh>
    <phoneticPr fontId="2"/>
  </si>
  <si>
    <t>生命保険料の控除額</t>
    <rPh sb="0" eb="2">
      <t>セイメイ</t>
    </rPh>
    <rPh sb="2" eb="5">
      <t>ホケンリョウ</t>
    </rPh>
    <rPh sb="6" eb="8">
      <t>コウジョ</t>
    </rPh>
    <rPh sb="8" eb="9">
      <t>ガク</t>
    </rPh>
    <phoneticPr fontId="2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</si>
  <si>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2"/>
  </si>
  <si>
    <t>住宅借入金等特別控除の額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1" eb="12">
      <t>ガク</t>
    </rPh>
    <phoneticPr fontId="2"/>
  </si>
  <si>
    <t>（摘要）</t>
    <rPh sb="1" eb="3">
      <t>テキヨウ</t>
    </rPh>
    <phoneticPr fontId="2"/>
  </si>
  <si>
    <t>生命保険料の金額の内訳</t>
    <rPh sb="0" eb="2">
      <t>セイメイ</t>
    </rPh>
    <rPh sb="2" eb="5">
      <t>ホケンリョウ</t>
    </rPh>
    <rPh sb="6" eb="8">
      <t>キンガク</t>
    </rPh>
    <rPh sb="9" eb="11">
      <t>ウチワケ</t>
    </rPh>
    <phoneticPr fontId="2"/>
  </si>
  <si>
    <t>住宅借入金等特別控除の額の内訳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2"/>
  </si>
  <si>
    <t>控除
対象
配偶者</t>
    <rPh sb="0" eb="2">
      <t>コウジョ</t>
    </rPh>
    <rPh sb="3" eb="5">
      <t>タイショウ</t>
    </rPh>
    <rPh sb="6" eb="9">
      <t>ハイグウシャ</t>
    </rPh>
    <phoneticPr fontId="2"/>
  </si>
  <si>
    <t>（受給者番号）</t>
    <rPh sb="1" eb="4">
      <t>ジュキュウシャ</t>
    </rPh>
    <rPh sb="4" eb="6">
      <t>バンゴウ</t>
    </rPh>
    <phoneticPr fontId="2"/>
  </si>
  <si>
    <t>（個人番号）</t>
    <rPh sb="1" eb="3">
      <t>コジン</t>
    </rPh>
    <rPh sb="3" eb="5">
      <t>バンゴウ</t>
    </rPh>
    <phoneticPr fontId="2"/>
  </si>
  <si>
    <t>（役職名）</t>
    <rPh sb="1" eb="4">
      <t>ヤクショクメイ</t>
    </rPh>
    <phoneticPr fontId="2"/>
  </si>
  <si>
    <t>（フリガナ）</t>
    <phoneticPr fontId="2"/>
  </si>
  <si>
    <t>老　人</t>
    <rPh sb="0" eb="1">
      <t>ロウ</t>
    </rPh>
    <rPh sb="2" eb="3">
      <t>ヒト</t>
    </rPh>
    <phoneticPr fontId="2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</si>
  <si>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2"/>
  </si>
  <si>
    <t>特　定</t>
    <rPh sb="0" eb="1">
      <t>トク</t>
    </rPh>
    <rPh sb="2" eb="3">
      <t>サダム</t>
    </rPh>
    <phoneticPr fontId="2"/>
  </si>
  <si>
    <t>16歳未満扶養親族の数</t>
    <rPh sb="2" eb="5">
      <t>サイミマン</t>
    </rPh>
    <rPh sb="5" eb="7">
      <t>フヨウ</t>
    </rPh>
    <rPh sb="7" eb="9">
      <t>シンゾク</t>
    </rPh>
    <rPh sb="10" eb="11">
      <t>カズ</t>
    </rPh>
    <phoneticPr fontId="2"/>
  </si>
  <si>
    <t>従有</t>
    <rPh sb="0" eb="1">
      <t>ジュウ</t>
    </rPh>
    <rPh sb="1" eb="2">
      <t>アリ</t>
    </rPh>
    <phoneticPr fontId="2"/>
  </si>
  <si>
    <t>Ｅ</t>
    <phoneticPr fontId="2"/>
  </si>
  <si>
    <t>従人</t>
    <rPh sb="0" eb="1">
      <t>ジュウ</t>
    </rPh>
    <rPh sb="1" eb="2">
      <t>ジン</t>
    </rPh>
    <phoneticPr fontId="2"/>
  </si>
  <si>
    <t>人</t>
    <rPh sb="0" eb="1">
      <t>ニン</t>
    </rPh>
    <phoneticPr fontId="2"/>
  </si>
  <si>
    <t>Ａ内　　　　　　　　　　　　　　　　　　　　　円</t>
    <rPh sb="1" eb="2">
      <t>ウチ</t>
    </rPh>
    <rPh sb="23" eb="24">
      <t>エン</t>
    </rPh>
    <phoneticPr fontId="2"/>
  </si>
  <si>
    <t>Ｂ円</t>
    <rPh sb="1" eb="2">
      <t>エン</t>
    </rPh>
    <phoneticPr fontId="2"/>
  </si>
  <si>
    <t>内円</t>
    <rPh sb="0" eb="1">
      <t>ウチ</t>
    </rPh>
    <rPh sb="1" eb="2">
      <t>エン</t>
    </rPh>
    <phoneticPr fontId="2"/>
  </si>
  <si>
    <t>円</t>
    <rPh sb="0" eb="1">
      <t>エン</t>
    </rPh>
    <phoneticPr fontId="2"/>
  </si>
  <si>
    <t>種別</t>
    <rPh sb="0" eb="1">
      <t>タネ</t>
    </rPh>
    <rPh sb="1" eb="2">
      <t>ベツ</t>
    </rPh>
    <phoneticPr fontId="2"/>
  </si>
  <si>
    <t>支払金額</t>
    <rPh sb="0" eb="1">
      <t>シ</t>
    </rPh>
    <rPh sb="1" eb="2">
      <t>バライ</t>
    </rPh>
    <rPh sb="2" eb="3">
      <t>キン</t>
    </rPh>
    <rPh sb="3" eb="4">
      <t>ガク</t>
    </rPh>
    <phoneticPr fontId="2"/>
  </si>
  <si>
    <t>源泉徴収税額</t>
    <rPh sb="0" eb="1">
      <t>ミナモト</t>
    </rPh>
    <rPh sb="1" eb="2">
      <t>イズミ</t>
    </rPh>
    <rPh sb="2" eb="3">
      <t>シルシ</t>
    </rPh>
    <rPh sb="3" eb="4">
      <t>オサム</t>
    </rPh>
    <rPh sb="4" eb="5">
      <t>ゼイ</t>
    </rPh>
    <rPh sb="5" eb="6">
      <t>ガク</t>
    </rPh>
    <phoneticPr fontId="2"/>
  </si>
  <si>
    <t>配偶者特別
控除の額</t>
    <rPh sb="0" eb="1">
      <t>ハイ</t>
    </rPh>
    <rPh sb="1" eb="2">
      <t>グウ</t>
    </rPh>
    <rPh sb="2" eb="3">
      <t>シャ</t>
    </rPh>
    <rPh sb="3" eb="4">
      <t>トク</t>
    </rPh>
    <rPh sb="4" eb="5">
      <t>ベツ</t>
    </rPh>
    <rPh sb="6" eb="7">
      <t>ヒカエ</t>
    </rPh>
    <rPh sb="7" eb="8">
      <t>ジョ</t>
    </rPh>
    <rPh sb="9" eb="10">
      <t>ガク</t>
    </rPh>
    <phoneticPr fontId="2"/>
  </si>
  <si>
    <t>障害者の数
（本人を除く。）</t>
    <rPh sb="0" eb="1">
      <t>ショウ</t>
    </rPh>
    <rPh sb="1" eb="2">
      <t>ガイ</t>
    </rPh>
    <rPh sb="2" eb="3">
      <t>シャ</t>
    </rPh>
    <rPh sb="4" eb="5">
      <t>カズ</t>
    </rPh>
    <rPh sb="7" eb="9">
      <t>ホンニン</t>
    </rPh>
    <rPh sb="10" eb="11">
      <t>ノゾ</t>
    </rPh>
    <phoneticPr fontId="2"/>
  </si>
  <si>
    <t>特　別</t>
    <rPh sb="0" eb="1">
      <t>トク</t>
    </rPh>
    <rPh sb="2" eb="3">
      <t>ベツ</t>
    </rPh>
    <phoneticPr fontId="2"/>
  </si>
  <si>
    <t>Ｆ円</t>
    <rPh sb="1" eb="2">
      <t>エン</t>
    </rPh>
    <phoneticPr fontId="2"/>
  </si>
  <si>
    <t>Ｇ人</t>
    <rPh sb="1" eb="2">
      <t>ニン</t>
    </rPh>
    <phoneticPr fontId="2"/>
  </si>
  <si>
    <t>Ｉ人</t>
    <rPh sb="1" eb="2">
      <t>ニン</t>
    </rPh>
    <phoneticPr fontId="2"/>
  </si>
  <si>
    <t>Ｊ人</t>
    <rPh sb="1" eb="2">
      <t>ニン</t>
    </rPh>
    <phoneticPr fontId="2"/>
  </si>
  <si>
    <t>Ｋ内</t>
    <rPh sb="1" eb="2">
      <t>ウチ</t>
    </rPh>
    <phoneticPr fontId="2"/>
  </si>
  <si>
    <t>Ｌ人</t>
    <rPh sb="1" eb="2">
      <t>ニン</t>
    </rPh>
    <phoneticPr fontId="2"/>
  </si>
  <si>
    <t>Ｍ人</t>
    <rPh sb="1" eb="2">
      <t>ニン</t>
    </rPh>
    <phoneticPr fontId="2"/>
  </si>
  <si>
    <t>Ｎ内　　　　　　　　　　　　　　　　　　　　　　　　　円</t>
    <rPh sb="1" eb="2">
      <t>ナイ</t>
    </rPh>
    <rPh sb="27" eb="28">
      <t>エン</t>
    </rPh>
    <phoneticPr fontId="2"/>
  </si>
  <si>
    <t>Ｏ円</t>
    <rPh sb="1" eb="2">
      <t>エン</t>
    </rPh>
    <phoneticPr fontId="2"/>
  </si>
  <si>
    <t>Ｐ円</t>
    <rPh sb="1" eb="2">
      <t>エン</t>
    </rPh>
    <phoneticPr fontId="2"/>
  </si>
  <si>
    <t>新生命
保険料
の金額</t>
    <rPh sb="0" eb="1">
      <t>シン</t>
    </rPh>
    <rPh sb="1" eb="3">
      <t>セイメイ</t>
    </rPh>
    <rPh sb="4" eb="7">
      <t>ホケンリョウ</t>
    </rPh>
    <rPh sb="9" eb="11">
      <t>キンガク</t>
    </rPh>
    <phoneticPr fontId="2"/>
  </si>
  <si>
    <t>旧生命
保険料
の金額</t>
    <rPh sb="0" eb="1">
      <t>キュウ</t>
    </rPh>
    <phoneticPr fontId="2"/>
  </si>
  <si>
    <t>介護医療
保険料
の金額</t>
    <rPh sb="0" eb="2">
      <t>カイゴ</t>
    </rPh>
    <rPh sb="2" eb="4">
      <t>イリョウ</t>
    </rPh>
    <rPh sb="5" eb="8">
      <t>ホケンリョウ</t>
    </rPh>
    <rPh sb="10" eb="12">
      <t>キンガク</t>
    </rPh>
    <phoneticPr fontId="2"/>
  </si>
  <si>
    <t>新個人年
金保険料
の金額</t>
    <rPh sb="0" eb="1">
      <t>シン</t>
    </rPh>
    <rPh sb="1" eb="3">
      <t>コジン</t>
    </rPh>
    <rPh sb="3" eb="4">
      <t>ネン</t>
    </rPh>
    <rPh sb="5" eb="6">
      <t>キン</t>
    </rPh>
    <rPh sb="6" eb="9">
      <t>ホケンリョウ</t>
    </rPh>
    <rPh sb="11" eb="13">
      <t>キンガク</t>
    </rPh>
    <phoneticPr fontId="2"/>
  </si>
  <si>
    <t>旧個人年
金保険料
の金額</t>
    <rPh sb="0" eb="1">
      <t>キュウ</t>
    </rPh>
    <phoneticPr fontId="2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</si>
  <si>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ナド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2"/>
  </si>
  <si>
    <t>住宅借入金
等特別控除
可能額</t>
    <rPh sb="0" eb="2">
      <t>ジュウタク</t>
    </rPh>
    <rPh sb="2" eb="4">
      <t>カリイレ</t>
    </rPh>
    <rPh sb="4" eb="5">
      <t>キン</t>
    </rPh>
    <rPh sb="6" eb="7">
      <t>ナド</t>
    </rPh>
    <rPh sb="7" eb="9">
      <t>トクベツ</t>
    </rPh>
    <rPh sb="9" eb="11">
      <t>コウジョ</t>
    </rPh>
    <rPh sb="12" eb="15">
      <t>カノウガク</t>
    </rPh>
    <phoneticPr fontId="2"/>
  </si>
  <si>
    <t>年</t>
    <rPh sb="0" eb="1">
      <t>ネン</t>
    </rPh>
    <phoneticPr fontId="2"/>
  </si>
  <si>
    <t>居住開始年月日（１回目）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2"/>
  </si>
  <si>
    <t>居住開始年月日（２回目）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</si>
  <si>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</si>
  <si>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</si>
  <si>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住宅借入金等
特別控除区分
（１回目）</t>
    <rPh sb="11" eb="13">
      <t>クブン</t>
    </rPh>
    <rPh sb="16" eb="18">
      <t>カイメ</t>
    </rPh>
    <phoneticPr fontId="2"/>
  </si>
  <si>
    <t>住宅借入金等
特別控除区分
（２回目）</t>
    <rPh sb="11" eb="13">
      <t>クブン</t>
    </rPh>
    <rPh sb="16" eb="18">
      <t>カイメ</t>
    </rPh>
    <phoneticPr fontId="2"/>
  </si>
  <si>
    <t>個人番号</t>
    <rPh sb="0" eb="2">
      <t>コジン</t>
    </rPh>
    <rPh sb="2" eb="4">
      <t>バンゴウ</t>
    </rPh>
    <phoneticPr fontId="2"/>
  </si>
  <si>
    <t>区分</t>
    <rPh sb="0" eb="2">
      <t>クブン</t>
    </rPh>
    <phoneticPr fontId="2"/>
  </si>
  <si>
    <t>配偶者の
合計所得</t>
    <rPh sb="0" eb="3">
      <t>ハイグウシャ</t>
    </rPh>
    <rPh sb="5" eb="7">
      <t>ゴウケイ</t>
    </rPh>
    <rPh sb="7" eb="9">
      <t>ショトク</t>
    </rPh>
    <phoneticPr fontId="2"/>
  </si>
  <si>
    <t>ロ円</t>
    <rPh sb="1" eb="2">
      <t>エン</t>
    </rPh>
    <phoneticPr fontId="2"/>
  </si>
  <si>
    <t>ハ円</t>
    <rPh sb="1" eb="2">
      <t>エン</t>
    </rPh>
    <phoneticPr fontId="2"/>
  </si>
  <si>
    <t>ニ円</t>
    <rPh sb="1" eb="2">
      <t>エン</t>
    </rPh>
    <phoneticPr fontId="2"/>
  </si>
  <si>
    <t>ホ円</t>
    <rPh sb="1" eb="2">
      <t>エン</t>
    </rPh>
    <phoneticPr fontId="2"/>
  </si>
  <si>
    <t>ヘ円</t>
    <rPh sb="1" eb="2">
      <t>エン</t>
    </rPh>
    <phoneticPr fontId="2"/>
  </si>
  <si>
    <t>イ円</t>
    <rPh sb="1" eb="2">
      <t>エン</t>
    </rPh>
    <phoneticPr fontId="2"/>
  </si>
  <si>
    <t>ト円</t>
    <rPh sb="1" eb="2">
      <t>エン</t>
    </rPh>
    <phoneticPr fontId="2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</si>
  <si>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2"/>
  </si>
  <si>
    <t>就職</t>
    <rPh sb="0" eb="2">
      <t>シュウショク</t>
    </rPh>
    <phoneticPr fontId="2"/>
  </si>
  <si>
    <t>退職</t>
    <rPh sb="0" eb="2">
      <t>タイショク</t>
    </rPh>
    <phoneticPr fontId="2"/>
  </si>
  <si>
    <t>支払者</t>
    <rPh sb="0" eb="2">
      <t>シハライ</t>
    </rPh>
    <rPh sb="2" eb="3">
      <t>シャ</t>
    </rPh>
    <phoneticPr fontId="2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</si>
  <si>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2"/>
  </si>
  <si>
    <t>５人目以降の控除対象
扶養親族の個人番号</t>
    <rPh sb="1" eb="3">
      <t>ニンメ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2"/>
  </si>
  <si>
    <t>本人が障害者</t>
    <rPh sb="0" eb="2">
      <t>ホンニン</t>
    </rPh>
    <rPh sb="3" eb="6">
      <t>ショウガイシャ</t>
    </rPh>
    <phoneticPr fontId="2"/>
  </si>
  <si>
    <t>明</t>
    <rPh sb="0" eb="1">
      <t>メイ</t>
    </rPh>
    <phoneticPr fontId="2"/>
  </si>
  <si>
    <t>大</t>
    <rPh sb="0" eb="1">
      <t>ダイ</t>
    </rPh>
    <phoneticPr fontId="2"/>
  </si>
  <si>
    <t>昭</t>
    <rPh sb="0" eb="1">
      <t>アキラ</t>
    </rPh>
    <phoneticPr fontId="2"/>
  </si>
  <si>
    <t>平</t>
    <rPh sb="0" eb="1">
      <t>ヘイ</t>
    </rPh>
    <phoneticPr fontId="2"/>
  </si>
  <si>
    <t>住所（居所）
又は所在地</t>
    <rPh sb="0" eb="2">
      <t>ジュウショ</t>
    </rPh>
    <rPh sb="3" eb="5">
      <t>イドコロ</t>
    </rPh>
    <rPh sb="7" eb="8">
      <t>マタ</t>
    </rPh>
    <rPh sb="9" eb="12">
      <t>ショザイチ</t>
    </rPh>
    <phoneticPr fontId="2"/>
  </si>
  <si>
    <t>（電話）</t>
    <rPh sb="1" eb="3">
      <t>デンワ</t>
    </rPh>
    <phoneticPr fontId="2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</si>
  <si>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2"/>
  </si>
  <si>
    <t>（摘要）に前職分の加算額、支払者等を記入してください。</t>
    <rPh sb="1" eb="3">
      <t>テキヨウ</t>
    </rPh>
    <rPh sb="5" eb="7">
      <t>ゼンショク</t>
    </rPh>
    <rPh sb="7" eb="8">
      <t>ブン</t>
    </rPh>
    <rPh sb="9" eb="12">
      <t>カサンガク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2"/>
  </si>
  <si>
    <t>（市区町村提出用）</t>
    <rPh sb="1" eb="3">
      <t>シク</t>
    </rPh>
    <rPh sb="3" eb="5">
      <t>チョウソン</t>
    </rPh>
    <rPh sb="5" eb="8">
      <t>テイシュツヨウ</t>
    </rPh>
    <phoneticPr fontId="2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</si>
  <si>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2"/>
  </si>
  <si>
    <t>控除対象</t>
    <rPh sb="0" eb="1">
      <t>ヒカエ</t>
    </rPh>
    <rPh sb="1" eb="2">
      <t>ジョ</t>
    </rPh>
    <rPh sb="2" eb="3">
      <t>タイ</t>
    </rPh>
    <rPh sb="3" eb="4">
      <t>ゾウ</t>
    </rPh>
    <phoneticPr fontId="2"/>
  </si>
  <si>
    <t>配偶者</t>
    <rPh sb="0" eb="1">
      <t>ハイ</t>
    </rPh>
    <rPh sb="1" eb="2">
      <t>グウ</t>
    </rPh>
    <rPh sb="2" eb="3">
      <t>シャ</t>
    </rPh>
    <phoneticPr fontId="2"/>
  </si>
  <si>
    <t>老人</t>
    <rPh sb="0" eb="1">
      <t>ロウ</t>
    </rPh>
    <rPh sb="1" eb="2">
      <t>ヒト</t>
    </rPh>
    <phoneticPr fontId="2"/>
  </si>
  <si>
    <t>支払
を受け
る者</t>
    <rPh sb="0" eb="2">
      <t>シハライ</t>
    </rPh>
    <rPh sb="4" eb="5">
      <t>ウ</t>
    </rPh>
    <rPh sb="8" eb="9">
      <t>モノ</t>
    </rPh>
    <phoneticPr fontId="2"/>
  </si>
  <si>
    <t>Ｈ内</t>
    <rPh sb="1" eb="2">
      <t>ナイ</t>
    </rPh>
    <phoneticPr fontId="2"/>
  </si>
  <si>
    <t>旧長期損
害保険料
の金額</t>
    <rPh sb="0" eb="1">
      <t>キュウ</t>
    </rPh>
    <rPh sb="1" eb="3">
      <t>チョウキ</t>
    </rPh>
    <rPh sb="3" eb="4">
      <t>ゾン</t>
    </rPh>
    <rPh sb="5" eb="6">
      <t>ガイ</t>
    </rPh>
    <rPh sb="6" eb="9">
      <t>ホケンリョウ</t>
    </rPh>
    <rPh sb="11" eb="13">
      <t>キンガク</t>
    </rPh>
    <phoneticPr fontId="2"/>
  </si>
  <si>
    <t>中途就 ・ 退職</t>
    <rPh sb="0" eb="2">
      <t>チュウト</t>
    </rPh>
    <rPh sb="2" eb="3">
      <t>シュウ</t>
    </rPh>
    <rPh sb="6" eb="8">
      <t>タイショク</t>
    </rPh>
    <phoneticPr fontId="2"/>
  </si>
  <si>
    <t>受 給 者 生 年 月 日</t>
    <rPh sb="0" eb="1">
      <t>ウケ</t>
    </rPh>
    <rPh sb="2" eb="3">
      <t>キュウ</t>
    </rPh>
    <rPh sb="4" eb="5">
      <t>シャ</t>
    </rPh>
    <rPh sb="6" eb="7">
      <t>ショウ</t>
    </rPh>
    <rPh sb="8" eb="9">
      <t>トシ</t>
    </rPh>
    <rPh sb="10" eb="11">
      <t>ツキ</t>
    </rPh>
    <rPh sb="12" eb="13">
      <t>ヒ</t>
    </rPh>
    <phoneticPr fontId="2"/>
  </si>
  <si>
    <t>氏名又は
名称</t>
    <rPh sb="0" eb="2">
      <t>シメイ</t>
    </rPh>
    <rPh sb="2" eb="3">
      <t>マタ</t>
    </rPh>
    <rPh sb="5" eb="7">
      <t>メイショウ</t>
    </rPh>
    <phoneticPr fontId="2"/>
  </si>
  <si>
    <t>(フリガナ)</t>
    <phoneticPr fontId="2"/>
  </si>
  <si>
    <t>国民年金
保険料等
の金額</t>
    <phoneticPr fontId="2"/>
  </si>
  <si>
    <t>寡　婦</t>
    <phoneticPr fontId="2"/>
  </si>
  <si>
    <r>
      <t xml:space="preserve">未成年者
</t>
    </r>
    <r>
      <rPr>
        <sz val="11"/>
        <rFont val="ＭＳ Ｐゴシック"/>
        <family val="3"/>
        <charset val="128"/>
      </rPr>
      <t>チ</t>
    </r>
    <rPh sb="0" eb="4">
      <t>ミセイネンシャ</t>
    </rPh>
    <phoneticPr fontId="2"/>
  </si>
  <si>
    <r>
      <t xml:space="preserve">特別
</t>
    </r>
    <r>
      <rPr>
        <sz val="11"/>
        <rFont val="ＭＳ Ｐゴシック"/>
        <family val="3"/>
        <charset val="128"/>
      </rPr>
      <t>リ</t>
    </r>
    <rPh sb="0" eb="2">
      <t>トクベツ</t>
    </rPh>
    <phoneticPr fontId="2"/>
  </si>
  <si>
    <r>
      <t xml:space="preserve">その他
</t>
    </r>
    <r>
      <rPr>
        <sz val="11"/>
        <rFont val="ＭＳ Ｐゴシック"/>
        <family val="3"/>
        <charset val="128"/>
      </rPr>
      <t>ヌ</t>
    </r>
    <phoneticPr fontId="2"/>
  </si>
  <si>
    <r>
      <t xml:space="preserve">一般
</t>
    </r>
    <r>
      <rPr>
        <sz val="11"/>
        <rFont val="ＭＳ Ｐゴシック"/>
        <family val="3"/>
        <charset val="128"/>
      </rPr>
      <t>ル</t>
    </r>
    <phoneticPr fontId="2"/>
  </si>
  <si>
    <r>
      <t xml:space="preserve">特別
</t>
    </r>
    <r>
      <rPr>
        <sz val="11"/>
        <rFont val="ＭＳ Ｐゴシック"/>
        <family val="3"/>
        <charset val="128"/>
      </rPr>
      <t>ヲ</t>
    </r>
    <phoneticPr fontId="2"/>
  </si>
  <si>
    <r>
      <t xml:space="preserve">寡夫
</t>
    </r>
    <r>
      <rPr>
        <sz val="11"/>
        <rFont val="ＭＳ Ｐゴシック"/>
        <family val="3"/>
        <charset val="128"/>
      </rPr>
      <t>ワ</t>
    </r>
    <phoneticPr fontId="2"/>
  </si>
  <si>
    <r>
      <t xml:space="preserve">勤労学生
</t>
    </r>
    <r>
      <rPr>
        <sz val="11"/>
        <rFont val="ＭＳ Ｐゴシック"/>
        <family val="3"/>
        <charset val="128"/>
      </rPr>
      <t>カ</t>
    </r>
    <phoneticPr fontId="2"/>
  </si>
  <si>
    <t>給与所得控除後の金額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phoneticPr fontId="2"/>
  </si>
  <si>
    <t>５人目以降の16歳未満の扶養親族の個人番号</t>
    <rPh sb="1" eb="3">
      <t>ニンメ</t>
    </rPh>
    <rPh sb="3" eb="5">
      <t>イコウ</t>
    </rPh>
    <rPh sb="8" eb="11">
      <t>サイミマン</t>
    </rPh>
    <rPh sb="12" eb="14">
      <t>フヨウ</t>
    </rPh>
    <rPh sb="14" eb="16">
      <t>シンゾク</t>
    </rPh>
    <rPh sb="17" eb="19">
      <t>コジン</t>
    </rPh>
    <rPh sb="19" eb="21">
      <t>バンゴウ</t>
    </rPh>
    <phoneticPr fontId="2"/>
  </si>
  <si>
    <t>住宅借入金
等年末残高
（１回目）</t>
    <rPh sb="7" eb="9">
      <t>ネンマツ</t>
    </rPh>
    <rPh sb="9" eb="11">
      <t>ザンダカ</t>
    </rPh>
    <rPh sb="14" eb="16">
      <t>カイメ</t>
    </rPh>
    <phoneticPr fontId="2"/>
  </si>
  <si>
    <t>住宅借入金
等年末残高
（２回目）</t>
    <rPh sb="7" eb="9">
      <t>ネンマツ</t>
    </rPh>
    <rPh sb="9" eb="11">
      <t>ザンダカ</t>
    </rPh>
    <rPh sb="14" eb="16">
      <t>カイメ</t>
    </rPh>
    <phoneticPr fontId="2"/>
  </si>
  <si>
    <t>１６歳未満の扶養親族</t>
    <rPh sb="2" eb="3">
      <t>サイ</t>
    </rPh>
    <rPh sb="3" eb="5">
      <t>ミマン</t>
    </rPh>
    <phoneticPr fontId="2"/>
  </si>
  <si>
    <t>（税務署提出用）</t>
    <rPh sb="1" eb="4">
      <t>ゼイムショ</t>
    </rPh>
    <rPh sb="4" eb="7">
      <t>テイシュツヨウ</t>
    </rPh>
    <phoneticPr fontId="2"/>
  </si>
  <si>
    <t>（受給者交付用）</t>
    <rPh sb="1" eb="4">
      <t>ジュキュウシャ</t>
    </rPh>
    <rPh sb="4" eb="6">
      <t>コウフ</t>
    </rPh>
    <rPh sb="6" eb="7">
      <t>ヨウ</t>
    </rPh>
    <rPh sb="7" eb="8">
      <t>イチモチ</t>
    </rPh>
    <phoneticPr fontId="2"/>
  </si>
  <si>
    <t>署番号</t>
    <rPh sb="0" eb="1">
      <t>ショ</t>
    </rPh>
    <rPh sb="1" eb="3">
      <t>バンゴウ</t>
    </rPh>
    <phoneticPr fontId="2"/>
  </si>
  <si>
    <t>整理番号</t>
    <rPh sb="0" eb="2">
      <t>セイリ</t>
    </rPh>
    <rPh sb="2" eb="4">
      <t>バンゴウ</t>
    </rPh>
    <phoneticPr fontId="2"/>
  </si>
  <si>
    <t>給与所得の源泉徴収票</t>
    <rPh sb="0" eb="2">
      <t>キュウヨ</t>
    </rPh>
    <rPh sb="2" eb="4">
      <t>ショトク</t>
    </rPh>
    <rPh sb="5" eb="7">
      <t>ゲンセン</t>
    </rPh>
    <rPh sb="7" eb="9">
      <t>チョウシュウ</t>
    </rPh>
    <rPh sb="9" eb="10">
      <t>ヒョウ</t>
    </rPh>
    <phoneticPr fontId="2"/>
  </si>
  <si>
    <t>住所又は居所</t>
    <rPh sb="0" eb="2">
      <t>ジュウショ</t>
    </rPh>
    <rPh sb="2" eb="3">
      <t>マタ</t>
    </rPh>
    <rPh sb="4" eb="6">
      <t>イドコロ</t>
    </rPh>
    <phoneticPr fontId="2"/>
  </si>
  <si>
    <t>控除対象配偶者</t>
    <rPh sb="0" eb="1">
      <t>ヒカエ</t>
    </rPh>
    <rPh sb="1" eb="2">
      <t>ジョ</t>
    </rPh>
    <rPh sb="2" eb="3">
      <t>タイ</t>
    </rPh>
    <rPh sb="3" eb="4">
      <t>ゾウ</t>
    </rPh>
    <rPh sb="4" eb="7">
      <t>ハイグウシャ</t>
    </rPh>
    <phoneticPr fontId="2"/>
  </si>
  <si>
    <t>の有無等</t>
    <rPh sb="1" eb="3">
      <t>ウム</t>
    </rPh>
    <rPh sb="3" eb="4">
      <t>ナド</t>
    </rPh>
    <phoneticPr fontId="2"/>
  </si>
  <si>
    <t>Ｃ有</t>
    <rPh sb="1" eb="2">
      <t>アリ</t>
    </rPh>
    <phoneticPr fontId="2"/>
  </si>
  <si>
    <t>内</t>
    <rPh sb="0" eb="1">
      <t>ナイ</t>
    </rPh>
    <phoneticPr fontId="2"/>
  </si>
  <si>
    <t>内</t>
    <rPh sb="0" eb="1">
      <t>ウチ</t>
    </rPh>
    <phoneticPr fontId="2"/>
  </si>
  <si>
    <t>内円</t>
    <rPh sb="0" eb="1">
      <t>ナイ</t>
    </rPh>
    <rPh sb="1" eb="2">
      <t>エン</t>
    </rPh>
    <phoneticPr fontId="2"/>
  </si>
  <si>
    <t>（備考）</t>
    <rPh sb="1" eb="3">
      <t>ビコウ</t>
    </rPh>
    <phoneticPr fontId="2"/>
  </si>
  <si>
    <t>未成年者</t>
    <rPh sb="0" eb="4">
      <t>ミセイネンシャ</t>
    </rPh>
    <phoneticPr fontId="2"/>
  </si>
  <si>
    <t>特別</t>
    <rPh sb="0" eb="2">
      <t>トクベツ</t>
    </rPh>
    <phoneticPr fontId="2"/>
  </si>
  <si>
    <t>その他</t>
    <phoneticPr fontId="2"/>
  </si>
  <si>
    <t>一般</t>
    <phoneticPr fontId="2"/>
  </si>
  <si>
    <t>特別</t>
    <phoneticPr fontId="2"/>
  </si>
  <si>
    <t>寡夫</t>
    <phoneticPr fontId="2"/>
  </si>
  <si>
    <t>勤労学生</t>
    <phoneticPr fontId="2"/>
  </si>
  <si>
    <t>※</t>
    <phoneticPr fontId="2"/>
  </si>
  <si>
    <t>※</t>
    <phoneticPr fontId="2"/>
  </si>
  <si>
    <t>（右詰で記載してください。）</t>
    <rPh sb="1" eb="3">
      <t>ミギヅメ</t>
    </rPh>
    <rPh sb="4" eb="6">
      <t>キサイ</t>
    </rPh>
    <phoneticPr fontId="2"/>
  </si>
  <si>
    <t>※区分</t>
    <rPh sb="1" eb="2">
      <t>ク</t>
    </rPh>
    <rPh sb="2" eb="3">
      <t>ブン</t>
    </rPh>
    <phoneticPr fontId="2"/>
  </si>
  <si>
    <t>②</t>
    <phoneticPr fontId="2"/>
  </si>
  <si>
    <t>令和元年分</t>
    <rPh sb="0" eb="2">
      <t>レイワ</t>
    </rPh>
    <rPh sb="2" eb="3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</si>
</sst>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#;[Red]\-#,###"/>
    <numFmt numFmtId="178" formatCode="0;\-0;;@"/>
  </numFmts>
  <fonts count="20" x14ac:knownFonts="1">
    <font>
      <sz val="11.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.2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44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22"/>
      <name val="ＭＳ Ｐゴシック"/>
      <family val="3"/>
      <charset val="128"/>
      <scheme val="major"/>
    </font>
    <font>
      <sz val="24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b/>
      <sz val="28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28"/>
      <name val="ＭＳ Ｐゴシック"/>
      <family val="3"/>
      <charset val="128"/>
      <scheme val="major"/>
    </font>
    <font>
      <sz val="40"/>
      <name val="ＭＳ Ｐゴシック"/>
      <family val="3"/>
      <charset val="128"/>
      <scheme val="major"/>
    </font>
    <font>
      <sz val="26"/>
      <name val="ＭＳ Ｐゴシック"/>
      <family val="3"/>
      <charset val="128"/>
      <scheme val="major"/>
    </font>
    <font>
      <sz val="32"/>
      <name val="ＭＳ Ｐゴシック"/>
      <family val="3"/>
      <charset val="128"/>
      <scheme val="major"/>
    </font>
    <font>
      <b/>
      <sz val="26"/>
      <name val="ＭＳ Ｐゴシック"/>
      <family val="3"/>
      <charset val="128"/>
      <scheme val="major"/>
    </font>
    <font>
      <sz val="4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0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178" fontId="6" fillId="0" borderId="13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/>
    </xf>
    <xf numFmtId="0" fontId="4" fillId="0" borderId="0" xfId="0" applyFont="1" applyAlignment="1">
      <alignment horizontal="center" textRotation="255"/>
    </xf>
    <xf numFmtId="49" fontId="4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8" fontId="6" fillId="0" borderId="13" xfId="0" applyNumberFormat="1" applyFont="1" applyBorder="1" applyAlignment="1">
      <alignment horizontal="center" vertical="center"/>
    </xf>
    <xf numFmtId="0" fontId="14" fillId="0" borderId="27" xfId="0" applyNumberFormat="1" applyFont="1" applyBorder="1" applyAlignment="1">
      <alignment vertical="center"/>
    </xf>
    <xf numFmtId="0" fontId="14" fillId="0" borderId="2" xfId="0" applyNumberFormat="1" applyFont="1" applyBorder="1" applyAlignment="1">
      <alignment vertical="center"/>
    </xf>
    <xf numFmtId="0" fontId="14" fillId="0" borderId="14" xfId="0" applyNumberFormat="1" applyFont="1" applyBorder="1" applyAlignment="1">
      <alignment vertical="center"/>
    </xf>
    <xf numFmtId="0" fontId="14" fillId="0" borderId="3" xfId="0" applyNumberFormat="1" applyFont="1" applyBorder="1" applyAlignment="1">
      <alignment vertical="center"/>
    </xf>
    <xf numFmtId="0" fontId="14" fillId="0" borderId="85" xfId="0" applyNumberFormat="1" applyFont="1" applyBorder="1" applyAlignment="1">
      <alignment vertical="center"/>
    </xf>
    <xf numFmtId="0" fontId="14" fillId="0" borderId="78" xfId="0" applyNumberFormat="1" applyFont="1" applyBorder="1" applyAlignment="1">
      <alignment vertical="center"/>
    </xf>
    <xf numFmtId="0" fontId="14" fillId="0" borderId="67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vertical="center"/>
    </xf>
    <xf numFmtId="0" fontId="14" fillId="0" borderId="52" xfId="0" applyNumberFormat="1" applyFont="1" applyBorder="1" applyAlignment="1">
      <alignment vertical="center"/>
    </xf>
    <xf numFmtId="0" fontId="14" fillId="0" borderId="28" xfId="0" applyNumberFormat="1" applyFont="1" applyBorder="1" applyAlignment="1">
      <alignment vertical="center"/>
    </xf>
    <xf numFmtId="0" fontId="14" fillId="0" borderId="47" xfId="0" applyNumberFormat="1" applyFont="1" applyBorder="1" applyAlignment="1">
      <alignment vertical="center"/>
    </xf>
    <xf numFmtId="178" fontId="9" fillId="0" borderId="1" xfId="0" applyNumberFormat="1" applyFont="1" applyBorder="1" applyAlignment="1">
      <alignment horizontal="center" vertical="center"/>
    </xf>
    <xf numFmtId="177" fontId="10" fillId="0" borderId="9" xfId="0" applyNumberFormat="1" applyFont="1" applyBorder="1" applyAlignment="1">
      <alignment horizontal="center" vertical="center"/>
    </xf>
    <xf numFmtId="177" fontId="10" fillId="0" borderId="10" xfId="0" applyNumberFormat="1" applyFont="1" applyBorder="1" applyAlignment="1">
      <alignment horizontal="center" vertical="center"/>
    </xf>
    <xf numFmtId="178" fontId="9" fillId="0" borderId="11" xfId="0" applyNumberFormat="1" applyFont="1" applyBorder="1" applyAlignment="1">
      <alignment horizontal="center" vertical="center"/>
    </xf>
    <xf numFmtId="178" fontId="9" fillId="0" borderId="8" xfId="0" applyNumberFormat="1" applyFont="1" applyBorder="1" applyAlignment="1">
      <alignment horizontal="center" vertical="center"/>
    </xf>
    <xf numFmtId="178" fontId="9" fillId="0" borderId="12" xfId="0" applyNumberFormat="1" applyFont="1" applyBorder="1" applyAlignment="1">
      <alignment horizontal="center" vertical="center"/>
    </xf>
    <xf numFmtId="178" fontId="9" fillId="0" borderId="13" xfId="0" applyNumberFormat="1" applyFont="1" applyBorder="1" applyAlignment="1">
      <alignment horizontal="center" vertical="center"/>
    </xf>
    <xf numFmtId="178" fontId="9" fillId="0" borderId="4" xfId="0" applyNumberFormat="1" applyFont="1" applyBorder="1" applyAlignment="1">
      <alignment horizontal="center" vertical="center"/>
    </xf>
    <xf numFmtId="178" fontId="9" fillId="0" borderId="5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13" fillId="0" borderId="0" xfId="0" applyNumberFormat="1" applyFont="1" applyBorder="1" applyAlignment="1">
      <alignment horizontal="left" vertical="center"/>
    </xf>
    <xf numFmtId="176" fontId="13" fillId="0" borderId="28" xfId="0" applyNumberFormat="1" applyFont="1" applyBorder="1" applyAlignment="1">
      <alignment horizontal="left" vertical="center"/>
    </xf>
    <xf numFmtId="0" fontId="4" fillId="0" borderId="7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68" xfId="0" applyFont="1" applyBorder="1" applyAlignment="1">
      <alignment horizontal="right" vertical="top"/>
    </xf>
    <xf numFmtId="0" fontId="8" fillId="0" borderId="26" xfId="0" applyFont="1" applyBorder="1" applyAlignment="1">
      <alignment horizontal="right" vertical="top"/>
    </xf>
    <xf numFmtId="177" fontId="10" fillId="0" borderId="92" xfId="0" applyNumberFormat="1" applyFont="1" applyBorder="1">
      <alignment vertical="center"/>
    </xf>
    <xf numFmtId="177" fontId="10" fillId="0" borderId="30" xfId="0" applyNumberFormat="1" applyFont="1" applyBorder="1">
      <alignment vertical="center"/>
    </xf>
    <xf numFmtId="0" fontId="11" fillId="0" borderId="42" xfId="0" applyFont="1" applyBorder="1" applyAlignment="1">
      <alignment horizontal="center" vertical="center"/>
    </xf>
    <xf numFmtId="0" fontId="8" fillId="0" borderId="31" xfId="0" applyFont="1" applyBorder="1" applyAlignment="1">
      <alignment horizontal="distributed" vertical="top"/>
    </xf>
    <xf numFmtId="0" fontId="8" fillId="0" borderId="85" xfId="0" applyFont="1" applyBorder="1" applyAlignment="1">
      <alignment horizontal="distributed" vertical="top"/>
    </xf>
    <xf numFmtId="178" fontId="9" fillId="0" borderId="1" xfId="0" applyNumberFormat="1" applyFont="1" applyBorder="1" applyAlignment="1">
      <alignment horizontal="center" vertical="center"/>
    </xf>
    <xf numFmtId="0" fontId="8" fillId="0" borderId="78" xfId="0" applyFont="1" applyBorder="1" applyAlignment="1">
      <alignment horizontal="distributed" vertical="center"/>
    </xf>
    <xf numFmtId="0" fontId="8" fillId="0" borderId="14" xfId="0" applyFont="1" applyBorder="1" applyAlignment="1">
      <alignment horizontal="distributed" vertical="center"/>
    </xf>
    <xf numFmtId="0" fontId="8" fillId="0" borderId="85" xfId="0" applyFont="1" applyBorder="1" applyAlignment="1">
      <alignment horizontal="distributed" vertical="center"/>
    </xf>
    <xf numFmtId="177" fontId="10" fillId="0" borderId="87" xfId="0" applyNumberFormat="1" applyFont="1" applyBorder="1" applyAlignment="1">
      <alignment horizontal="right" vertical="center" wrapText="1"/>
    </xf>
    <xf numFmtId="177" fontId="10" fillId="0" borderId="88" xfId="0" applyNumberFormat="1" applyFont="1" applyBorder="1" applyAlignment="1">
      <alignment horizontal="right" vertical="center" wrapText="1"/>
    </xf>
    <xf numFmtId="177" fontId="10" fillId="0" borderId="89" xfId="0" applyNumberFormat="1" applyFont="1" applyBorder="1" applyAlignment="1">
      <alignment horizontal="right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right" vertical="top" wrapText="1"/>
    </xf>
    <xf numFmtId="177" fontId="10" fillId="0" borderId="27" xfId="0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177" fontId="10" fillId="0" borderId="33" xfId="0" applyNumberFormat="1" applyFont="1" applyBorder="1" applyAlignment="1">
      <alignment horizontal="right" vertical="center"/>
    </xf>
    <xf numFmtId="177" fontId="10" fillId="0" borderId="29" xfId="0" applyNumberFormat="1" applyFont="1" applyBorder="1" applyAlignment="1">
      <alignment horizontal="right" vertical="center"/>
    </xf>
    <xf numFmtId="177" fontId="10" fillId="0" borderId="9" xfId="0" applyNumberFormat="1" applyFont="1" applyBorder="1" applyAlignment="1">
      <alignment horizontal="right" vertical="center"/>
    </xf>
    <xf numFmtId="177" fontId="10" fillId="0" borderId="34" xfId="0" applyNumberFormat="1" applyFont="1" applyBorder="1" applyAlignment="1">
      <alignment horizontal="right" vertical="center"/>
    </xf>
    <xf numFmtId="177" fontId="10" fillId="0" borderId="44" xfId="0" applyNumberFormat="1" applyFont="1" applyBorder="1" applyAlignment="1">
      <alignment horizontal="center" vertical="center"/>
    </xf>
    <xf numFmtId="177" fontId="10" fillId="0" borderId="4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4" fillId="0" borderId="40" xfId="0" applyFont="1" applyBorder="1" applyAlignment="1">
      <alignment horizontal="distributed" vertical="center"/>
    </xf>
    <xf numFmtId="0" fontId="4" fillId="0" borderId="45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 wrapText="1"/>
    </xf>
    <xf numFmtId="0" fontId="4" fillId="0" borderId="29" xfId="0" applyFont="1" applyBorder="1" applyAlignment="1">
      <alignment horizontal="center" vertical="distributed" textRotation="255" wrapText="1" justifyLastLine="1"/>
    </xf>
    <xf numFmtId="0" fontId="4" fillId="0" borderId="8" xfId="0" applyFont="1" applyBorder="1" applyAlignment="1">
      <alignment horizontal="center" vertical="distributed" textRotation="255" wrapText="1" justifyLastLine="1"/>
    </xf>
    <xf numFmtId="0" fontId="3" fillId="0" borderId="56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178" fontId="16" fillId="0" borderId="42" xfId="0" applyNumberFormat="1" applyFont="1" applyBorder="1" applyAlignment="1">
      <alignment horizontal="center" vertical="center"/>
    </xf>
    <xf numFmtId="178" fontId="16" fillId="0" borderId="1" xfId="0" applyNumberFormat="1" applyFont="1" applyBorder="1" applyAlignment="1">
      <alignment horizontal="center" vertical="center"/>
    </xf>
    <xf numFmtId="178" fontId="9" fillId="0" borderId="4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distributed" vertical="center" wrapText="1" justifyLastLine="1"/>
    </xf>
    <xf numFmtId="0" fontId="11" fillId="0" borderId="1" xfId="0" applyFont="1" applyBorder="1" applyAlignment="1">
      <alignment horizontal="distributed" vertical="center" wrapText="1" justifyLastLine="1"/>
    </xf>
    <xf numFmtId="0" fontId="11" fillId="0" borderId="42" xfId="0" applyFont="1" applyBorder="1" applyAlignment="1">
      <alignment horizontal="distributed" vertical="center" wrapText="1" justifyLastLine="1"/>
    </xf>
    <xf numFmtId="0" fontId="8" fillId="0" borderId="25" xfId="0" applyFont="1" applyBorder="1" applyAlignment="1">
      <alignment horizontal="right" vertical="top"/>
    </xf>
    <xf numFmtId="0" fontId="8" fillId="0" borderId="7" xfId="0" applyFont="1" applyBorder="1" applyAlignment="1">
      <alignment horizontal="right" vertical="top"/>
    </xf>
    <xf numFmtId="0" fontId="4" fillId="0" borderId="1" xfId="0" applyFont="1" applyBorder="1" applyAlignment="1">
      <alignment horizontal="center" vertical="center"/>
    </xf>
    <xf numFmtId="177" fontId="10" fillId="0" borderId="29" xfId="0" applyNumberFormat="1" applyFont="1" applyBorder="1" applyAlignment="1">
      <alignment horizontal="center" vertical="center"/>
    </xf>
    <xf numFmtId="177" fontId="10" fillId="0" borderId="9" xfId="0" applyNumberFormat="1" applyFont="1" applyBorder="1" applyAlignment="1">
      <alignment horizontal="center" vertical="center"/>
    </xf>
    <xf numFmtId="177" fontId="10" fillId="0" borderId="30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178" fontId="9" fillId="0" borderId="52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178" fontId="10" fillId="0" borderId="0" xfId="0" applyNumberFormat="1" applyFont="1" applyBorder="1" applyAlignment="1">
      <alignment horizontal="left" vertical="center"/>
    </xf>
    <xf numFmtId="178" fontId="10" fillId="0" borderId="28" xfId="0" applyNumberFormat="1" applyFont="1" applyBorder="1" applyAlignment="1">
      <alignment horizontal="left" vertical="center"/>
    </xf>
    <xf numFmtId="0" fontId="7" fillId="0" borderId="52" xfId="0" applyFont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46" xfId="0" applyFont="1" applyBorder="1" applyAlignment="1">
      <alignment horizontal="center" vertical="top"/>
    </xf>
    <xf numFmtId="177" fontId="10" fillId="0" borderId="92" xfId="0" applyNumberFormat="1" applyFont="1" applyBorder="1" applyAlignment="1">
      <alignment horizontal="center" vertical="center"/>
    </xf>
    <xf numFmtId="177" fontId="10" fillId="0" borderId="34" xfId="0" applyNumberFormat="1" applyFont="1" applyBorder="1" applyAlignment="1">
      <alignment horizontal="center" vertical="center"/>
    </xf>
    <xf numFmtId="0" fontId="4" fillId="0" borderId="52" xfId="0" applyFont="1" applyBorder="1" applyAlignment="1">
      <alignment horizontal="distributed" vertical="center" wrapText="1" justifyLastLine="1"/>
    </xf>
    <xf numFmtId="0" fontId="4" fillId="0" borderId="1" xfId="0" applyFont="1" applyBorder="1" applyAlignment="1">
      <alignment horizontal="distributed" vertical="center" wrapText="1" justifyLastLine="1"/>
    </xf>
    <xf numFmtId="177" fontId="17" fillId="0" borderId="48" xfId="0" applyNumberFormat="1" applyFont="1" applyBorder="1" applyAlignment="1">
      <alignment horizontal="right" vertical="center"/>
    </xf>
    <xf numFmtId="177" fontId="17" fillId="0" borderId="15" xfId="0" applyNumberFormat="1" applyFont="1" applyBorder="1" applyAlignment="1">
      <alignment horizontal="right" vertical="center"/>
    </xf>
    <xf numFmtId="177" fontId="17" fillId="0" borderId="43" xfId="0" applyNumberFormat="1" applyFont="1" applyBorder="1" applyAlignment="1">
      <alignment horizontal="right" vertical="center"/>
    </xf>
    <xf numFmtId="0" fontId="8" fillId="0" borderId="78" xfId="0" applyFont="1" applyBorder="1" applyAlignment="1">
      <alignment horizontal="distributed" vertical="top" wrapText="1"/>
    </xf>
    <xf numFmtId="0" fontId="8" fillId="0" borderId="14" xfId="0" applyFont="1" applyBorder="1" applyAlignment="1">
      <alignment horizontal="distributed" vertical="top" wrapText="1"/>
    </xf>
    <xf numFmtId="0" fontId="8" fillId="0" borderId="85" xfId="0" applyFont="1" applyBorder="1" applyAlignment="1">
      <alignment horizontal="distributed" vertical="top" wrapText="1"/>
    </xf>
    <xf numFmtId="0" fontId="8" fillId="0" borderId="78" xfId="0" applyFont="1" applyBorder="1" applyAlignment="1">
      <alignment horizontal="right" vertical="top" wrapText="1"/>
    </xf>
    <xf numFmtId="0" fontId="8" fillId="0" borderId="14" xfId="0" applyFont="1" applyBorder="1" applyAlignment="1">
      <alignment horizontal="right" vertical="top" wrapText="1"/>
    </xf>
    <xf numFmtId="0" fontId="8" fillId="0" borderId="85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distributed" textRotation="255" justifyLastLine="1"/>
    </xf>
    <xf numFmtId="177" fontId="16" fillId="0" borderId="25" xfId="0" applyNumberFormat="1" applyFont="1" applyBorder="1" applyAlignment="1">
      <alignment horizontal="left" vertical="center" wrapText="1"/>
    </xf>
    <xf numFmtId="177" fontId="16" fillId="0" borderId="7" xfId="0" applyNumberFormat="1" applyFont="1" applyBorder="1" applyAlignment="1">
      <alignment horizontal="left" vertical="center" wrapText="1"/>
    </xf>
    <xf numFmtId="177" fontId="16" fillId="0" borderId="46" xfId="0" applyNumberFormat="1" applyFont="1" applyBorder="1" applyAlignment="1">
      <alignment horizontal="left" vertical="center" wrapText="1"/>
    </xf>
    <xf numFmtId="177" fontId="16" fillId="0" borderId="27" xfId="0" applyNumberFormat="1" applyFont="1" applyBorder="1" applyAlignment="1">
      <alignment horizontal="left" vertical="center" wrapText="1"/>
    </xf>
    <xf numFmtId="177" fontId="16" fillId="0" borderId="0" xfId="0" applyNumberFormat="1" applyFont="1" applyBorder="1" applyAlignment="1">
      <alignment horizontal="left" vertical="center" wrapText="1"/>
    </xf>
    <xf numFmtId="177" fontId="16" fillId="0" borderId="33" xfId="0" applyNumberFormat="1" applyFont="1" applyBorder="1" applyAlignment="1">
      <alignment horizontal="left" vertical="center" wrapText="1"/>
    </xf>
    <xf numFmtId="177" fontId="16" fillId="0" borderId="29" xfId="0" applyNumberFormat="1" applyFont="1" applyBorder="1" applyAlignment="1">
      <alignment horizontal="left" vertical="center" wrapText="1"/>
    </xf>
    <xf numFmtId="177" fontId="16" fillId="0" borderId="9" xfId="0" applyNumberFormat="1" applyFont="1" applyBorder="1" applyAlignment="1">
      <alignment horizontal="left" vertical="center" wrapText="1"/>
    </xf>
    <xf numFmtId="177" fontId="16" fillId="0" borderId="34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42" xfId="0" applyFont="1" applyBorder="1" applyAlignment="1">
      <alignment horizontal="distributed" vertical="center" justifyLastLine="1"/>
    </xf>
    <xf numFmtId="178" fontId="16" fillId="0" borderId="40" xfId="0" applyNumberFormat="1" applyFont="1" applyBorder="1" applyAlignment="1">
      <alignment horizontal="center" vertical="center"/>
    </xf>
    <xf numFmtId="178" fontId="16" fillId="0" borderId="41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78" fontId="6" fillId="0" borderId="40" xfId="0" applyNumberFormat="1" applyFont="1" applyBorder="1" applyAlignment="1">
      <alignment horizontal="center" vertical="center"/>
    </xf>
    <xf numFmtId="178" fontId="6" fillId="0" borderId="41" xfId="0" applyNumberFormat="1" applyFont="1" applyBorder="1" applyAlignment="1">
      <alignment horizontal="center" vertical="center"/>
    </xf>
    <xf numFmtId="0" fontId="8" fillId="0" borderId="78" xfId="0" applyFont="1" applyBorder="1" applyAlignment="1">
      <alignment horizontal="distributed" vertical="top"/>
    </xf>
    <xf numFmtId="0" fontId="8" fillId="0" borderId="91" xfId="0" applyFont="1" applyBorder="1" applyAlignment="1">
      <alignment horizontal="distributed" vertical="top"/>
    </xf>
    <xf numFmtId="0" fontId="8" fillId="0" borderId="14" xfId="0" applyFont="1" applyBorder="1" applyAlignment="1">
      <alignment horizontal="distributed" vertical="top"/>
    </xf>
    <xf numFmtId="0" fontId="4" fillId="0" borderId="42" xfId="0" applyFont="1" applyBorder="1" applyAlignment="1">
      <alignment horizontal="distributed" vertical="center" wrapText="1" justifyLastLine="1"/>
    </xf>
    <xf numFmtId="0" fontId="11" fillId="0" borderId="3" xfId="0" applyFont="1" applyBorder="1" applyAlignment="1">
      <alignment horizontal="center" vertical="distributed" wrapText="1"/>
    </xf>
    <xf numFmtId="0" fontId="11" fillId="0" borderId="25" xfId="0" applyFont="1" applyBorder="1" applyAlignment="1">
      <alignment horizontal="center" vertical="distributed" textRotation="255" wrapText="1" justifyLastLine="1"/>
    </xf>
    <xf numFmtId="0" fontId="11" fillId="0" borderId="46" xfId="0" applyFont="1" applyBorder="1" applyAlignment="1">
      <alignment horizontal="center" vertical="distributed" textRotation="255" justifyLastLine="1"/>
    </xf>
    <xf numFmtId="0" fontId="11" fillId="0" borderId="29" xfId="0" applyFont="1" applyBorder="1" applyAlignment="1">
      <alignment horizontal="center" vertical="distributed" textRotation="255" justifyLastLine="1"/>
    </xf>
    <xf numFmtId="0" fontId="11" fillId="0" borderId="34" xfId="0" applyFont="1" applyBorder="1" applyAlignment="1">
      <alignment horizontal="center" vertical="distributed" textRotation="255" justifyLastLine="1"/>
    </xf>
    <xf numFmtId="0" fontId="11" fillId="0" borderId="1" xfId="0" applyFont="1" applyBorder="1" applyAlignment="1">
      <alignment horizontal="center" vertical="distributed" textRotation="255" wrapText="1" justifyLastLine="1"/>
    </xf>
    <xf numFmtId="0" fontId="4" fillId="0" borderId="74" xfId="0" applyFont="1" applyBorder="1" applyAlignment="1">
      <alignment horizontal="distributed" vertical="center" justifyLastLine="1"/>
    </xf>
    <xf numFmtId="0" fontId="4" fillId="0" borderId="57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wrapText="1"/>
    </xf>
    <xf numFmtId="177" fontId="10" fillId="0" borderId="87" xfId="0" applyNumberFormat="1" applyFont="1" applyBorder="1" applyAlignment="1">
      <alignment horizontal="right" vertical="center"/>
    </xf>
    <xf numFmtId="177" fontId="10" fillId="0" borderId="88" xfId="0" applyNumberFormat="1" applyFont="1" applyBorder="1" applyAlignment="1">
      <alignment horizontal="right" vertical="center"/>
    </xf>
    <xf numFmtId="177" fontId="10" fillId="0" borderId="89" xfId="0" applyNumberFormat="1" applyFont="1" applyBorder="1" applyAlignment="1">
      <alignment horizontal="right" vertical="center"/>
    </xf>
    <xf numFmtId="177" fontId="14" fillId="0" borderId="34" xfId="0" applyNumberFormat="1" applyFont="1" applyBorder="1" applyAlignment="1">
      <alignment horizontal="right" vertical="center"/>
    </xf>
    <xf numFmtId="177" fontId="14" fillId="0" borderId="52" xfId="0" applyNumberFormat="1" applyFont="1" applyBorder="1" applyAlignment="1">
      <alignment horizontal="right" vertical="center"/>
    </xf>
    <xf numFmtId="177" fontId="14" fillId="0" borderId="60" xfId="0" applyNumberFormat="1" applyFont="1" applyBorder="1" applyAlignment="1">
      <alignment horizontal="right" vertical="center"/>
    </xf>
    <xf numFmtId="0" fontId="4" fillId="0" borderId="6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177" fontId="9" fillId="0" borderId="29" xfId="0" applyNumberFormat="1" applyFont="1" applyBorder="1" applyAlignment="1">
      <alignment horizontal="right" vertical="center"/>
    </xf>
    <xf numFmtId="177" fontId="9" fillId="0" borderId="9" xfId="0" applyNumberFormat="1" applyFont="1" applyBorder="1" applyAlignment="1">
      <alignment horizontal="right" vertical="center"/>
    </xf>
    <xf numFmtId="177" fontId="9" fillId="0" borderId="30" xfId="0" applyNumberFormat="1" applyFont="1" applyBorder="1" applyAlignment="1">
      <alignment horizontal="right" vertical="center"/>
    </xf>
    <xf numFmtId="0" fontId="8" fillId="0" borderId="42" xfId="0" applyFont="1" applyBorder="1" applyAlignment="1">
      <alignment horizontal="right" vertical="center"/>
    </xf>
    <xf numFmtId="0" fontId="8" fillId="0" borderId="57" xfId="0" applyFont="1" applyBorder="1" applyAlignment="1">
      <alignment horizontal="right" vertical="center"/>
    </xf>
    <xf numFmtId="0" fontId="8" fillId="0" borderId="61" xfId="0" applyFont="1" applyBorder="1" applyAlignment="1">
      <alignment horizontal="right" vertical="center"/>
    </xf>
    <xf numFmtId="177" fontId="14" fillId="0" borderId="87" xfId="0" applyNumberFormat="1" applyFont="1" applyBorder="1" applyAlignment="1">
      <alignment horizontal="right" vertical="center"/>
    </xf>
    <xf numFmtId="177" fontId="14" fillId="0" borderId="88" xfId="0" applyNumberFormat="1" applyFont="1" applyBorder="1" applyAlignment="1">
      <alignment horizontal="right" vertical="center"/>
    </xf>
    <xf numFmtId="177" fontId="14" fillId="0" borderId="89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distributed" textRotation="255" justifyLastLine="1"/>
    </xf>
    <xf numFmtId="0" fontId="7" fillId="0" borderId="54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/>
    </xf>
    <xf numFmtId="0" fontId="4" fillId="0" borderId="68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46" xfId="0" applyFont="1" applyBorder="1" applyAlignment="1">
      <alignment horizontal="distributed" vertical="center" justifyLastLine="1"/>
    </xf>
    <xf numFmtId="0" fontId="4" fillId="0" borderId="47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4" fillId="0" borderId="33" xfId="0" applyFont="1" applyBorder="1" applyAlignment="1">
      <alignment horizontal="distributed" vertical="center" justifyLastLine="1"/>
    </xf>
    <xf numFmtId="0" fontId="4" fillId="0" borderId="67" xfId="0" applyFont="1" applyBorder="1" applyAlignment="1">
      <alignment horizontal="distributed" vertical="center" justifyLastLine="1"/>
    </xf>
    <xf numFmtId="0" fontId="4" fillId="0" borderId="52" xfId="0" applyFont="1" applyBorder="1" applyAlignment="1">
      <alignment horizontal="distributed" vertical="center" justifyLastLine="1"/>
    </xf>
    <xf numFmtId="0" fontId="4" fillId="0" borderId="59" xfId="0" applyFont="1" applyBorder="1" applyAlignment="1">
      <alignment horizontal="distributed" vertical="center" justifyLastLine="1"/>
    </xf>
    <xf numFmtId="0" fontId="11" fillId="0" borderId="1" xfId="0" applyFont="1" applyBorder="1" applyAlignment="1">
      <alignment horizontal="distributed" vertical="center" justifyLastLine="1"/>
    </xf>
    <xf numFmtId="0" fontId="11" fillId="0" borderId="42" xfId="0" applyFont="1" applyBorder="1" applyAlignment="1">
      <alignment horizontal="distributed" vertical="center" justifyLastLine="1"/>
    </xf>
    <xf numFmtId="0" fontId="4" fillId="0" borderId="45" xfId="0" applyFont="1" applyBorder="1" applyAlignment="1">
      <alignment horizontal="distributed" vertical="center" wrapText="1" justifyLastLine="1"/>
    </xf>
    <xf numFmtId="0" fontId="4" fillId="0" borderId="45" xfId="0" applyFont="1" applyBorder="1" applyAlignment="1">
      <alignment horizontal="distributed" vertical="center" justifyLastLine="1"/>
    </xf>
    <xf numFmtId="0" fontId="8" fillId="0" borderId="25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177" fontId="9" fillId="0" borderId="52" xfId="0" applyNumberFormat="1" applyFont="1" applyBorder="1" applyAlignment="1">
      <alignment horizontal="right" vertical="center"/>
    </xf>
    <xf numFmtId="177" fontId="9" fillId="0" borderId="57" xfId="0" applyNumberFormat="1" applyFont="1" applyBorder="1" applyAlignment="1">
      <alignment horizontal="right" vertical="center"/>
    </xf>
    <xf numFmtId="177" fontId="9" fillId="0" borderId="61" xfId="0" applyNumberFormat="1" applyFont="1" applyBorder="1" applyAlignment="1">
      <alignment horizontal="right" vertical="center"/>
    </xf>
    <xf numFmtId="0" fontId="4" fillId="0" borderId="57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center" vertical="center" textRotation="255" wrapText="1"/>
    </xf>
    <xf numFmtId="0" fontId="4" fillId="0" borderId="9" xfId="0" applyFont="1" applyBorder="1" applyAlignment="1">
      <alignment horizontal="center" vertical="center" textRotation="255" wrapText="1"/>
    </xf>
    <xf numFmtId="177" fontId="10" fillId="0" borderId="48" xfId="0" applyNumberFormat="1" applyFont="1" applyBorder="1" applyAlignment="1">
      <alignment horizontal="center" vertical="center"/>
    </xf>
    <xf numFmtId="177" fontId="10" fillId="0" borderId="15" xfId="0" applyNumberFormat="1" applyFont="1" applyBorder="1" applyAlignment="1">
      <alignment horizontal="center" vertical="center"/>
    </xf>
    <xf numFmtId="177" fontId="10" fillId="0" borderId="90" xfId="0" applyNumberFormat="1" applyFont="1" applyBorder="1" applyAlignment="1">
      <alignment horizontal="center" vertical="center"/>
    </xf>
    <xf numFmtId="177" fontId="10" fillId="0" borderId="45" xfId="0" applyNumberFormat="1" applyFont="1" applyBorder="1" applyAlignment="1">
      <alignment horizontal="center" vertical="center"/>
    </xf>
    <xf numFmtId="177" fontId="10" fillId="0" borderId="8" xfId="0" applyNumberFormat="1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top"/>
    </xf>
    <xf numFmtId="0" fontId="8" fillId="0" borderId="85" xfId="0" applyFont="1" applyBorder="1" applyAlignment="1">
      <alignment horizontal="center" vertical="top"/>
    </xf>
    <xf numFmtId="177" fontId="10" fillId="0" borderId="87" xfId="0" applyNumberFormat="1" applyFont="1" applyBorder="1" applyAlignment="1">
      <alignment horizontal="center" vertical="center"/>
    </xf>
    <xf numFmtId="177" fontId="10" fillId="0" borderId="89" xfId="0" applyNumberFormat="1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7" fontId="9" fillId="0" borderId="34" xfId="0" applyNumberFormat="1" applyFont="1" applyBorder="1" applyAlignment="1">
      <alignment horizontal="right" vertical="center"/>
    </xf>
    <xf numFmtId="0" fontId="8" fillId="0" borderId="46" xfId="0" applyFont="1" applyBorder="1" applyAlignment="1">
      <alignment horizontal="right" vertical="center"/>
    </xf>
    <xf numFmtId="178" fontId="9" fillId="0" borderId="63" xfId="0" applyNumberFormat="1" applyFont="1" applyBorder="1" applyAlignment="1">
      <alignment horizontal="center" vertical="center"/>
    </xf>
    <xf numFmtId="178" fontId="9" fillId="0" borderId="34" xfId="0" applyNumberFormat="1" applyFont="1" applyBorder="1" applyAlignment="1">
      <alignment horizontal="center" vertical="center"/>
    </xf>
    <xf numFmtId="0" fontId="8" fillId="0" borderId="64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255"/>
    </xf>
    <xf numFmtId="0" fontId="4" fillId="0" borderId="42" xfId="0" applyFont="1" applyBorder="1" applyAlignment="1">
      <alignment horizontal="center" vertical="center" textRotation="255"/>
    </xf>
    <xf numFmtId="0" fontId="4" fillId="0" borderId="42" xfId="0" applyFont="1" applyBorder="1" applyAlignment="1">
      <alignment horizontal="center" vertical="center"/>
    </xf>
    <xf numFmtId="178" fontId="13" fillId="0" borderId="54" xfId="0" applyNumberFormat="1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80" xfId="0" applyFont="1" applyBorder="1" applyAlignment="1">
      <alignment horizontal="left" vertical="top"/>
    </xf>
    <xf numFmtId="178" fontId="9" fillId="0" borderId="40" xfId="0" applyNumberFormat="1" applyFont="1" applyBorder="1" applyAlignment="1">
      <alignment horizontal="center" vertical="center"/>
    </xf>
    <xf numFmtId="178" fontId="9" fillId="0" borderId="41" xfId="0" applyNumberFormat="1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177" fontId="10" fillId="0" borderId="8" xfId="0" applyNumberFormat="1" applyFont="1" applyBorder="1" applyAlignment="1">
      <alignment horizontal="center" vertical="center" wrapText="1"/>
    </xf>
    <xf numFmtId="177" fontId="10" fillId="0" borderId="59" xfId="0" applyNumberFormat="1" applyFont="1" applyBorder="1" applyAlignment="1">
      <alignment horizontal="center" vertical="center" wrapText="1"/>
    </xf>
    <xf numFmtId="177" fontId="10" fillId="0" borderId="42" xfId="0" applyNumberFormat="1" applyFont="1" applyBorder="1" applyAlignment="1">
      <alignment horizontal="center" vertical="center" wrapText="1"/>
    </xf>
    <xf numFmtId="178" fontId="16" fillId="0" borderId="25" xfId="0" applyNumberFormat="1" applyFont="1" applyBorder="1" applyAlignment="1">
      <alignment horizontal="center" vertical="center" wrapText="1"/>
    </xf>
    <xf numFmtId="178" fontId="16" fillId="0" borderId="7" xfId="0" applyNumberFormat="1" applyFont="1" applyBorder="1" applyAlignment="1">
      <alignment horizontal="center" vertical="center" wrapText="1"/>
    </xf>
    <xf numFmtId="178" fontId="16" fillId="0" borderId="26" xfId="0" applyNumberFormat="1" applyFont="1" applyBorder="1" applyAlignment="1">
      <alignment horizontal="center" vertical="center" wrapText="1"/>
    </xf>
    <xf numFmtId="178" fontId="16" fillId="0" borderId="27" xfId="0" applyNumberFormat="1" applyFont="1" applyBorder="1" applyAlignment="1">
      <alignment horizontal="center" vertical="center" wrapText="1"/>
    </xf>
    <xf numFmtId="178" fontId="16" fillId="0" borderId="0" xfId="0" applyNumberFormat="1" applyFont="1" applyBorder="1" applyAlignment="1">
      <alignment horizontal="center" vertical="center" wrapText="1"/>
    </xf>
    <xf numFmtId="178" fontId="16" fillId="0" borderId="28" xfId="0" applyNumberFormat="1" applyFont="1" applyBorder="1" applyAlignment="1">
      <alignment horizontal="center" vertical="center" wrapText="1"/>
    </xf>
    <xf numFmtId="178" fontId="16" fillId="0" borderId="29" xfId="0" applyNumberFormat="1" applyFont="1" applyBorder="1" applyAlignment="1">
      <alignment horizontal="center" vertical="center" wrapText="1"/>
    </xf>
    <xf numFmtId="178" fontId="16" fillId="0" borderId="9" xfId="0" applyNumberFormat="1" applyFont="1" applyBorder="1" applyAlignment="1">
      <alignment horizontal="center" vertical="center" wrapText="1"/>
    </xf>
    <xf numFmtId="178" fontId="16" fillId="0" borderId="30" xfId="0" applyNumberFormat="1" applyFont="1" applyBorder="1" applyAlignment="1">
      <alignment horizontal="center" vertical="center" wrapText="1"/>
    </xf>
    <xf numFmtId="178" fontId="16" fillId="0" borderId="8" xfId="0" applyNumberFormat="1" applyFont="1" applyBorder="1" applyAlignment="1">
      <alignment horizontal="distributed" vertical="center"/>
    </xf>
    <xf numFmtId="178" fontId="16" fillId="0" borderId="40" xfId="0" applyNumberFormat="1" applyFont="1" applyBorder="1" applyAlignment="1">
      <alignment horizontal="distributed" vertical="center"/>
    </xf>
    <xf numFmtId="178" fontId="16" fillId="0" borderId="45" xfId="0" applyNumberFormat="1" applyFont="1" applyBorder="1" applyAlignment="1">
      <alignment horizontal="distributed" vertical="center"/>
    </xf>
    <xf numFmtId="177" fontId="10" fillId="0" borderId="67" xfId="0" applyNumberFormat="1" applyFont="1" applyBorder="1" applyAlignment="1">
      <alignment horizontal="right" vertical="center"/>
    </xf>
    <xf numFmtId="177" fontId="10" fillId="0" borderId="52" xfId="0" applyNumberFormat="1" applyFont="1" applyBorder="1" applyAlignment="1">
      <alignment horizontal="right" vertical="center"/>
    </xf>
    <xf numFmtId="177" fontId="10" fillId="0" borderId="60" xfId="0" applyNumberFormat="1" applyFont="1" applyBorder="1" applyAlignment="1">
      <alignment horizontal="right" vertical="center"/>
    </xf>
    <xf numFmtId="177" fontId="10" fillId="0" borderId="5" xfId="0" applyNumberFormat="1" applyFont="1" applyBorder="1" applyAlignment="1">
      <alignment horizontal="right" vertical="center"/>
    </xf>
    <xf numFmtId="177" fontId="10" fillId="0" borderId="1" xfId="0" applyNumberFormat="1" applyFont="1" applyBorder="1" applyAlignment="1">
      <alignment horizontal="right" vertical="center"/>
    </xf>
    <xf numFmtId="177" fontId="10" fillId="0" borderId="4" xfId="0" applyNumberFormat="1" applyFont="1" applyBorder="1" applyAlignment="1">
      <alignment horizontal="right" vertical="center"/>
    </xf>
    <xf numFmtId="177" fontId="10" fillId="0" borderId="12" xfId="0" applyNumberFormat="1" applyFont="1" applyBorder="1" applyAlignment="1">
      <alignment horizontal="right" vertical="center"/>
    </xf>
    <xf numFmtId="177" fontId="10" fillId="0" borderId="13" xfId="0" applyNumberFormat="1" applyFont="1" applyBorder="1" applyAlignment="1">
      <alignment horizontal="right" vertical="center"/>
    </xf>
    <xf numFmtId="177" fontId="10" fillId="0" borderId="79" xfId="0" applyNumberFormat="1" applyFont="1" applyBorder="1" applyAlignment="1">
      <alignment horizontal="right" vertical="center"/>
    </xf>
    <xf numFmtId="0" fontId="8" fillId="0" borderId="83" xfId="0" applyFont="1" applyBorder="1" applyAlignment="1">
      <alignment horizontal="distributed" vertical="top"/>
    </xf>
    <xf numFmtId="0" fontId="8" fillId="0" borderId="56" xfId="0" applyFont="1" applyBorder="1" applyAlignment="1">
      <alignment horizontal="distributed" vertical="top"/>
    </xf>
    <xf numFmtId="0" fontId="8" fillId="0" borderId="84" xfId="0" applyFont="1" applyBorder="1" applyAlignment="1">
      <alignment horizontal="distributed" vertical="top"/>
    </xf>
    <xf numFmtId="177" fontId="10" fillId="0" borderId="47" xfId="0" applyNumberFormat="1" applyFont="1" applyBorder="1" applyAlignment="1">
      <alignment horizontal="right" vertical="center"/>
    </xf>
    <xf numFmtId="177" fontId="10" fillId="0" borderId="28" xfId="0" applyNumberFormat="1" applyFont="1" applyBorder="1" applyAlignment="1">
      <alignment horizontal="right" vertical="center"/>
    </xf>
    <xf numFmtId="177" fontId="10" fillId="0" borderId="48" xfId="0" applyNumberFormat="1" applyFont="1" applyBorder="1" applyAlignment="1">
      <alignment horizontal="right" vertical="center"/>
    </xf>
    <xf numFmtId="177" fontId="10" fillId="0" borderId="15" xfId="0" applyNumberFormat="1" applyFont="1" applyBorder="1" applyAlignment="1">
      <alignment horizontal="right" vertical="center"/>
    </xf>
    <xf numFmtId="177" fontId="10" fillId="0" borderId="43" xfId="0" applyNumberFormat="1" applyFont="1" applyBorder="1" applyAlignment="1">
      <alignment horizontal="right" vertical="center"/>
    </xf>
    <xf numFmtId="178" fontId="14" fillId="0" borderId="40" xfId="0" applyNumberFormat="1" applyFont="1" applyBorder="1" applyAlignment="1">
      <alignment horizontal="center" vertical="center"/>
    </xf>
    <xf numFmtId="178" fontId="14" fillId="0" borderId="41" xfId="0" applyNumberFormat="1" applyFont="1" applyBorder="1" applyAlignment="1">
      <alignment horizontal="center" vertical="center"/>
    </xf>
    <xf numFmtId="0" fontId="7" fillId="0" borderId="52" xfId="0" applyFont="1" applyBorder="1" applyAlignment="1">
      <alignment horizontal="distributed" vertical="center" wrapText="1" justifyLastLine="1"/>
    </xf>
    <xf numFmtId="0" fontId="7" fillId="0" borderId="60" xfId="0" applyFont="1" applyBorder="1" applyAlignment="1">
      <alignment horizontal="distributed" vertical="center" wrapText="1" justifyLastLine="1"/>
    </xf>
    <xf numFmtId="0" fontId="7" fillId="0" borderId="1" xfId="0" applyFont="1" applyBorder="1" applyAlignment="1">
      <alignment horizontal="distributed" vertical="center" wrapText="1" justifyLastLine="1"/>
    </xf>
    <xf numFmtId="0" fontId="7" fillId="0" borderId="4" xfId="0" applyFont="1" applyBorder="1" applyAlignment="1">
      <alignment horizontal="distributed" vertical="center" wrapText="1" justifyLastLine="1"/>
    </xf>
    <xf numFmtId="0" fontId="7" fillId="0" borderId="42" xfId="0" applyFont="1" applyBorder="1" applyAlignment="1">
      <alignment horizontal="distributed" vertical="center" wrapText="1" justifyLastLine="1"/>
    </xf>
    <xf numFmtId="0" fontId="7" fillId="0" borderId="74" xfId="0" applyFont="1" applyBorder="1" applyAlignment="1">
      <alignment horizontal="distributed" vertical="center" wrapText="1" justifyLastLine="1"/>
    </xf>
    <xf numFmtId="178" fontId="9" fillId="0" borderId="29" xfId="0" applyNumberFormat="1" applyFont="1" applyBorder="1" applyAlignment="1">
      <alignment horizontal="center" vertical="center"/>
    </xf>
    <xf numFmtId="178" fontId="9" fillId="0" borderId="62" xfId="0" applyNumberFormat="1" applyFont="1" applyBorder="1" applyAlignment="1">
      <alignment horizontal="center" vertical="center"/>
    </xf>
    <xf numFmtId="0" fontId="8" fillId="0" borderId="65" xfId="0" applyFont="1" applyBorder="1" applyAlignment="1">
      <alignment horizontal="right" vertical="center"/>
    </xf>
    <xf numFmtId="0" fontId="8" fillId="0" borderId="66" xfId="0" applyFont="1" applyBorder="1" applyAlignment="1">
      <alignment horizontal="right" vertical="center"/>
    </xf>
    <xf numFmtId="0" fontId="11" fillId="0" borderId="52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8" fillId="0" borderId="33" xfId="0" applyFont="1" applyBorder="1" applyAlignment="1">
      <alignment horizontal="right" vertical="center"/>
    </xf>
    <xf numFmtId="0" fontId="7" fillId="0" borderId="46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distributed" vertical="center" wrapText="1"/>
    </xf>
    <xf numFmtId="0" fontId="7" fillId="0" borderId="52" xfId="0" applyFont="1" applyBorder="1" applyAlignment="1">
      <alignment horizontal="distributed" vertical="center"/>
    </xf>
    <xf numFmtId="0" fontId="7" fillId="0" borderId="60" xfId="0" applyFont="1" applyBorder="1" applyAlignment="1">
      <alignment horizontal="distributed" vertical="center"/>
    </xf>
    <xf numFmtId="0" fontId="4" fillId="0" borderId="6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59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distributed" vertical="top" justifyLastLine="1"/>
    </xf>
    <xf numFmtId="0" fontId="8" fillId="0" borderId="3" xfId="0" applyFont="1" applyBorder="1" applyAlignment="1">
      <alignment horizontal="distributed" vertical="top" justifyLastLine="1"/>
    </xf>
    <xf numFmtId="0" fontId="8" fillId="0" borderId="80" xfId="0" applyFont="1" applyBorder="1" applyAlignment="1">
      <alignment horizontal="distributed" vertical="top" justifyLastLine="1"/>
    </xf>
    <xf numFmtId="177" fontId="10" fillId="0" borderId="12" xfId="0" applyNumberFormat="1" applyFont="1" applyBorder="1" applyAlignment="1">
      <alignment horizontal="center" vertical="center"/>
    </xf>
    <xf numFmtId="177" fontId="10" fillId="0" borderId="13" xfId="0" applyNumberFormat="1" applyFont="1" applyBorder="1" applyAlignment="1">
      <alignment horizontal="center" vertical="center"/>
    </xf>
    <xf numFmtId="177" fontId="10" fillId="0" borderId="79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distributed" vertical="center" wrapText="1"/>
    </xf>
    <xf numFmtId="0" fontId="11" fillId="0" borderId="13" xfId="0" applyFont="1" applyBorder="1" applyAlignment="1">
      <alignment horizontal="distributed" vertical="center" wrapText="1"/>
    </xf>
    <xf numFmtId="178" fontId="9" fillId="0" borderId="4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distributed" textRotation="255" wrapText="1" justifyLastLine="1"/>
    </xf>
    <xf numFmtId="0" fontId="11" fillId="0" borderId="2" xfId="0" applyFont="1" applyBorder="1" applyAlignment="1">
      <alignment horizontal="center" vertical="distributed" wrapText="1"/>
    </xf>
    <xf numFmtId="0" fontId="7" fillId="0" borderId="52" xfId="0" applyFont="1" applyBorder="1" applyAlignment="1">
      <alignment horizontal="center" vertical="distributed" textRotation="255" justifyLastLine="1"/>
    </xf>
    <xf numFmtId="0" fontId="8" fillId="0" borderId="56" xfId="0" applyFont="1" applyBorder="1" applyAlignment="1">
      <alignment horizontal="right" vertical="center"/>
    </xf>
    <xf numFmtId="0" fontId="8" fillId="0" borderId="86" xfId="0" applyFont="1" applyBorder="1" applyAlignment="1">
      <alignment horizontal="right" vertical="center"/>
    </xf>
    <xf numFmtId="178" fontId="9" fillId="0" borderId="12" xfId="0" applyNumberFormat="1" applyFont="1" applyBorder="1" applyAlignment="1">
      <alignment horizontal="center" vertical="center"/>
    </xf>
    <xf numFmtId="178" fontId="9" fillId="0" borderId="1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textRotation="255"/>
    </xf>
    <xf numFmtId="178" fontId="13" fillId="0" borderId="58" xfId="0" applyNumberFormat="1" applyFont="1" applyBorder="1" applyAlignment="1">
      <alignment horizontal="center" vertical="center"/>
    </xf>
    <xf numFmtId="178" fontId="9" fillId="0" borderId="79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/>
    </xf>
    <xf numFmtId="0" fontId="13" fillId="0" borderId="7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1" fillId="0" borderId="81" xfId="0" applyFont="1" applyBorder="1" applyAlignment="1">
      <alignment horizontal="center" vertical="distributed" textRotation="255" wrapText="1" justifyLastLine="1"/>
    </xf>
    <xf numFmtId="0" fontId="11" fillId="0" borderId="82" xfId="0" applyFont="1" applyBorder="1" applyAlignment="1">
      <alignment horizontal="center" vertical="distributed" textRotation="255" wrapText="1" justifyLastLine="1"/>
    </xf>
    <xf numFmtId="0" fontId="11" fillId="0" borderId="45" xfId="0" applyFont="1" applyBorder="1" applyAlignment="1">
      <alignment horizontal="center" vertical="distributed" textRotation="255" wrapText="1" justifyLastLine="1"/>
    </xf>
    <xf numFmtId="0" fontId="11" fillId="0" borderId="1" xfId="0" applyFont="1" applyBorder="1" applyAlignment="1">
      <alignment horizontal="center" vertical="distributed" textRotation="255" justifyLastLine="1"/>
    </xf>
    <xf numFmtId="0" fontId="11" fillId="0" borderId="8" xfId="0" applyFont="1" applyBorder="1" applyAlignment="1">
      <alignment horizontal="center" vertical="distributed" textRotation="255" justifyLastLine="1"/>
    </xf>
    <xf numFmtId="0" fontId="4" fillId="0" borderId="0" xfId="0" applyFont="1" applyAlignment="1">
      <alignment horizontal="left" vertical="center"/>
    </xf>
    <xf numFmtId="0" fontId="11" fillId="0" borderId="1" xfId="0" applyFont="1" applyBorder="1" applyAlignment="1">
      <alignment horizontal="distributed" vertical="center"/>
    </xf>
    <xf numFmtId="0" fontId="9" fillId="0" borderId="8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4" fillId="0" borderId="78" xfId="0" applyFont="1" applyBorder="1" applyAlignment="1">
      <alignment horizontal="center" vertical="distributed" textRotation="255" justifyLastLine="1"/>
    </xf>
    <xf numFmtId="0" fontId="4" fillId="0" borderId="47" xfId="0" applyFont="1" applyBorder="1" applyAlignment="1">
      <alignment horizontal="center" vertical="distributed" textRotation="255" justifyLastLine="1"/>
    </xf>
    <xf numFmtId="0" fontId="4" fillId="0" borderId="48" xfId="0" applyFont="1" applyBorder="1" applyAlignment="1">
      <alignment horizontal="center" vertical="distributed" textRotation="255" justifyLastLine="1"/>
    </xf>
    <xf numFmtId="0" fontId="18" fillId="0" borderId="0" xfId="0" applyFont="1" applyAlignment="1">
      <alignment horizontal="center" vertical="center" textRotation="255"/>
    </xf>
    <xf numFmtId="178" fontId="13" fillId="0" borderId="1" xfId="0" applyNumberFormat="1" applyFont="1" applyBorder="1" applyAlignment="1">
      <alignment horizontal="center" vertical="center"/>
    </xf>
    <xf numFmtId="178" fontId="13" fillId="0" borderId="52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177" fontId="16" fillId="0" borderId="87" xfId="0" applyNumberFormat="1" applyFont="1" applyBorder="1" applyAlignment="1">
      <alignment horizontal="right" vertical="center"/>
    </xf>
    <xf numFmtId="177" fontId="16" fillId="0" borderId="88" xfId="0" applyNumberFormat="1" applyFont="1" applyBorder="1" applyAlignment="1">
      <alignment horizontal="right" vertical="center"/>
    </xf>
    <xf numFmtId="177" fontId="16" fillId="0" borderId="89" xfId="0" applyNumberFormat="1" applyFont="1" applyBorder="1" applyAlignment="1">
      <alignment horizontal="right" vertical="center"/>
    </xf>
    <xf numFmtId="177" fontId="16" fillId="0" borderId="34" xfId="0" applyNumberFormat="1" applyFont="1" applyBorder="1" applyAlignment="1">
      <alignment horizontal="right" vertical="center"/>
    </xf>
    <xf numFmtId="177" fontId="16" fillId="0" borderId="52" xfId="0" applyNumberFormat="1" applyFont="1" applyBorder="1" applyAlignment="1">
      <alignment horizontal="right" vertical="center"/>
    </xf>
    <xf numFmtId="177" fontId="16" fillId="0" borderId="60" xfId="0" applyNumberFormat="1" applyFont="1" applyBorder="1" applyAlignment="1">
      <alignment horizontal="right" vertical="center"/>
    </xf>
    <xf numFmtId="178" fontId="16" fillId="0" borderId="1" xfId="0" applyNumberFormat="1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distributed" vertical="center"/>
    </xf>
    <xf numFmtId="0" fontId="9" fillId="0" borderId="25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3" fillId="0" borderId="43" xfId="0" applyFont="1" applyBorder="1" applyAlignment="1">
      <alignment horizontal="left"/>
    </xf>
    <xf numFmtId="0" fontId="11" fillId="0" borderId="3" xfId="0" applyFont="1" applyBorder="1" applyAlignment="1">
      <alignment horizontal="center" vertical="distributed" textRotation="255" wrapText="1" justifyLastLine="1"/>
    </xf>
    <xf numFmtId="0" fontId="11" fillId="0" borderId="80" xfId="0" applyFont="1" applyBorder="1" applyAlignment="1">
      <alignment horizontal="center" vertical="distributed" textRotation="255" justifyLastLine="1"/>
    </xf>
    <xf numFmtId="0" fontId="11" fillId="0" borderId="4" xfId="0" applyFont="1" applyBorder="1" applyAlignment="1">
      <alignment horizontal="center" vertical="distributed" textRotation="255" justifyLastLine="1"/>
    </xf>
    <xf numFmtId="0" fontId="11" fillId="0" borderId="3" xfId="0" applyFont="1" applyBorder="1" applyAlignment="1">
      <alignment horizontal="center" vertical="distributed" textRotation="255" justifyLastLine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25" xfId="0" applyFont="1" applyBorder="1" applyAlignment="1">
      <alignment horizontal="distributed" vertical="top" wrapText="1"/>
    </xf>
    <xf numFmtId="0" fontId="8" fillId="0" borderId="7" xfId="0" applyFont="1" applyBorder="1" applyAlignment="1">
      <alignment horizontal="distributed" vertical="top" wrapText="1"/>
    </xf>
    <xf numFmtId="0" fontId="8" fillId="0" borderId="25" xfId="0" applyFont="1" applyBorder="1" applyAlignment="1">
      <alignment horizontal="right" vertical="top" wrapText="1"/>
    </xf>
    <xf numFmtId="0" fontId="8" fillId="0" borderId="7" xfId="0" applyFont="1" applyBorder="1" applyAlignment="1">
      <alignment horizontal="right" vertical="top" wrapText="1"/>
    </xf>
    <xf numFmtId="0" fontId="8" fillId="0" borderId="46" xfId="0" applyFont="1" applyBorder="1" applyAlignment="1">
      <alignment horizontal="right" vertical="top" wrapText="1"/>
    </xf>
    <xf numFmtId="0" fontId="8" fillId="0" borderId="26" xfId="0" applyFont="1" applyBorder="1" applyAlignment="1">
      <alignment horizontal="distributed" vertical="top" wrapText="1"/>
    </xf>
    <xf numFmtId="178" fontId="9" fillId="0" borderId="76" xfId="0" applyNumberFormat="1" applyFont="1" applyBorder="1" applyAlignment="1">
      <alignment horizontal="center" vertical="center"/>
    </xf>
    <xf numFmtId="178" fontId="9" fillId="0" borderId="7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7" fillId="0" borderId="75" xfId="0" applyFont="1" applyBorder="1" applyAlignment="1">
      <alignment horizontal="left" vertical="center"/>
    </xf>
    <xf numFmtId="0" fontId="7" fillId="0" borderId="76" xfId="0" applyFont="1" applyBorder="1" applyAlignment="1">
      <alignment horizontal="left" vertical="center"/>
    </xf>
    <xf numFmtId="0" fontId="7" fillId="0" borderId="49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177" fontId="17" fillId="0" borderId="29" xfId="0" applyNumberFormat="1" applyFont="1" applyBorder="1" applyAlignment="1">
      <alignment horizontal="right" vertical="center"/>
    </xf>
    <xf numFmtId="177" fontId="17" fillId="0" borderId="9" xfId="0" applyNumberFormat="1" applyFont="1" applyBorder="1" applyAlignment="1">
      <alignment horizontal="right" vertical="center"/>
    </xf>
    <xf numFmtId="177" fontId="17" fillId="0" borderId="34" xfId="0" applyNumberFormat="1" applyFont="1" applyBorder="1" applyAlignment="1">
      <alignment horizontal="right" vertical="center"/>
    </xf>
    <xf numFmtId="177" fontId="17" fillId="0" borderId="30" xfId="0" applyNumberFormat="1" applyFont="1" applyBorder="1" applyAlignment="1">
      <alignment horizontal="right" vertical="center"/>
    </xf>
    <xf numFmtId="0" fontId="8" fillId="0" borderId="46" xfId="0" applyFont="1" applyBorder="1" applyAlignment="1">
      <alignment horizontal="distributed" vertical="top" wrapText="1"/>
    </xf>
    <xf numFmtId="0" fontId="8" fillId="0" borderId="73" xfId="0" applyFont="1" applyBorder="1" applyAlignment="1">
      <alignment horizontal="center" vertical="top" justifyLastLine="1"/>
    </xf>
    <xf numFmtId="0" fontId="8" fillId="0" borderId="40" xfId="0" applyFont="1" applyBorder="1" applyAlignment="1">
      <alignment horizontal="center" vertical="top" justifyLastLine="1"/>
    </xf>
    <xf numFmtId="0" fontId="8" fillId="0" borderId="45" xfId="0" applyFont="1" applyBorder="1" applyAlignment="1">
      <alignment horizontal="center" vertical="top" justifyLastLine="1"/>
    </xf>
    <xf numFmtId="0" fontId="8" fillId="0" borderId="25" xfId="0" applyFont="1" applyBorder="1" applyAlignment="1">
      <alignment horizontal="center" vertical="top"/>
    </xf>
    <xf numFmtId="0" fontId="8" fillId="0" borderId="46" xfId="0" applyFont="1" applyBorder="1" applyAlignment="1">
      <alignment horizontal="right" vertical="top"/>
    </xf>
    <xf numFmtId="0" fontId="8" fillId="0" borderId="72" xfId="0" applyFont="1" applyBorder="1" applyAlignment="1">
      <alignment horizontal="right" vertical="top"/>
    </xf>
    <xf numFmtId="0" fontId="8" fillId="0" borderId="71" xfId="0" applyFont="1" applyBorder="1" applyAlignment="1">
      <alignment horizontal="right" vertical="top"/>
    </xf>
    <xf numFmtId="177" fontId="10" fillId="0" borderId="5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177" fontId="10" fillId="0" borderId="52" xfId="0" applyNumberFormat="1" applyFont="1" applyBorder="1" applyAlignment="1">
      <alignment horizontal="center" vertical="center"/>
    </xf>
    <xf numFmtId="177" fontId="10" fillId="0" borderId="70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distributed" vertical="top" justifyLastLine="1"/>
    </xf>
    <xf numFmtId="0" fontId="8" fillId="0" borderId="1" xfId="0" applyFont="1" applyBorder="1" applyAlignment="1">
      <alignment horizontal="distributed" vertical="top" justifyLastLine="1"/>
    </xf>
    <xf numFmtId="0" fontId="8" fillId="0" borderId="68" xfId="0" applyFont="1" applyBorder="1" applyAlignment="1">
      <alignment horizontal="distributed" vertical="top"/>
    </xf>
    <xf numFmtId="0" fontId="8" fillId="0" borderId="7" xfId="0" applyFont="1" applyBorder="1" applyAlignment="1">
      <alignment horizontal="distributed" vertical="top"/>
    </xf>
    <xf numFmtId="0" fontId="8" fillId="0" borderId="46" xfId="0" applyFont="1" applyBorder="1" applyAlignment="1">
      <alignment horizontal="distributed" vertical="top"/>
    </xf>
    <xf numFmtId="177" fontId="10" fillId="0" borderId="9" xfId="0" applyNumberFormat="1" applyFont="1" applyBorder="1">
      <alignment vertical="center"/>
    </xf>
    <xf numFmtId="177" fontId="14" fillId="0" borderId="67" xfId="0" applyNumberFormat="1" applyFont="1" applyBorder="1" applyAlignment="1">
      <alignment horizontal="right" vertical="center"/>
    </xf>
    <xf numFmtId="177" fontId="14" fillId="0" borderId="29" xfId="0" applyNumberFormat="1" applyFont="1" applyBorder="1" applyAlignment="1">
      <alignment horizontal="right" vertical="center"/>
    </xf>
    <xf numFmtId="177" fontId="10" fillId="0" borderId="52" xfId="0" applyNumberFormat="1" applyFont="1" applyBorder="1" applyAlignment="1">
      <alignment horizontal="right" vertical="center" wrapText="1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177" fontId="10" fillId="0" borderId="27" xfId="0" applyNumberFormat="1" applyFont="1" applyBorder="1" applyAlignment="1">
      <alignment horizontal="right" vertical="center" wrapText="1"/>
    </xf>
    <xf numFmtId="177" fontId="10" fillId="0" borderId="0" xfId="0" applyNumberFormat="1" applyFont="1" applyBorder="1" applyAlignment="1">
      <alignment horizontal="right" vertical="center" wrapText="1"/>
    </xf>
    <xf numFmtId="177" fontId="10" fillId="0" borderId="33" xfId="0" applyNumberFormat="1" applyFont="1" applyBorder="1" applyAlignment="1">
      <alignment horizontal="right" vertical="center" wrapText="1"/>
    </xf>
    <xf numFmtId="177" fontId="10" fillId="0" borderId="29" xfId="0" applyNumberFormat="1" applyFont="1" applyBorder="1" applyAlignment="1">
      <alignment horizontal="right" vertical="center" wrapText="1"/>
    </xf>
    <xf numFmtId="177" fontId="10" fillId="0" borderId="9" xfId="0" applyNumberFormat="1" applyFont="1" applyBorder="1" applyAlignment="1">
      <alignment horizontal="right" vertical="center" wrapText="1"/>
    </xf>
    <xf numFmtId="177" fontId="10" fillId="0" borderId="34" xfId="0" applyNumberFormat="1" applyFont="1" applyBorder="1" applyAlignment="1">
      <alignment horizontal="right" vertical="center" wrapText="1"/>
    </xf>
    <xf numFmtId="0" fontId="7" fillId="0" borderId="16" xfId="0" applyFont="1" applyBorder="1" applyAlignment="1">
      <alignment horizontal="distributed" vertical="center" wrapText="1"/>
    </xf>
    <xf numFmtId="0" fontId="7" fillId="0" borderId="17" xfId="0" applyFont="1" applyBorder="1" applyAlignment="1">
      <alignment horizontal="distributed" vertical="center" wrapText="1"/>
    </xf>
    <xf numFmtId="0" fontId="7" fillId="0" borderId="18" xfId="0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distributed" vertical="center" wrapText="1"/>
    </xf>
    <xf numFmtId="0" fontId="7" fillId="0" borderId="20" xfId="0" applyFont="1" applyBorder="1" applyAlignment="1">
      <alignment horizontal="distributed" vertical="center" wrapText="1"/>
    </xf>
    <xf numFmtId="0" fontId="7" fillId="0" borderId="21" xfId="0" applyFont="1" applyBorder="1" applyAlignment="1">
      <alignment horizontal="distributed" vertical="center" wrapText="1"/>
    </xf>
    <xf numFmtId="0" fontId="7" fillId="0" borderId="22" xfId="0" applyFont="1" applyBorder="1" applyAlignment="1">
      <alignment horizontal="distributed" vertical="center" wrapText="1"/>
    </xf>
    <xf numFmtId="0" fontId="7" fillId="0" borderId="23" xfId="0" applyFont="1" applyBorder="1" applyAlignment="1">
      <alignment horizontal="distributed" vertical="center" wrapText="1"/>
    </xf>
    <xf numFmtId="0" fontId="7" fillId="0" borderId="24" xfId="0" applyFont="1" applyBorder="1" applyAlignment="1">
      <alignment horizontal="distributed" vertical="center" wrapText="1"/>
    </xf>
    <xf numFmtId="178" fontId="13" fillId="0" borderId="53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distributed" textRotation="255" justifyLastLine="1"/>
    </xf>
    <xf numFmtId="0" fontId="4" fillId="0" borderId="57" xfId="0" applyFont="1" applyBorder="1" applyAlignment="1">
      <alignment horizontal="center" vertical="distributed" textRotation="255" justifyLastLine="1"/>
    </xf>
    <xf numFmtId="0" fontId="4" fillId="0" borderId="52" xfId="0" applyFont="1" applyBorder="1" applyAlignment="1">
      <alignment horizontal="center" vertical="distributed" textRotation="255" justifyLastLine="1"/>
    </xf>
    <xf numFmtId="0" fontId="7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distributed" wrapText="1"/>
    </xf>
    <xf numFmtId="0" fontId="7" fillId="0" borderId="49" xfId="0" applyFont="1" applyBorder="1" applyAlignment="1">
      <alignment horizontal="distributed" vertical="center" wrapText="1"/>
    </xf>
    <xf numFmtId="0" fontId="7" fillId="0" borderId="50" xfId="0" applyFont="1" applyBorder="1" applyAlignment="1">
      <alignment horizontal="distributed" vertical="center" wrapText="1"/>
    </xf>
    <xf numFmtId="0" fontId="7" fillId="0" borderId="51" xfId="0" applyFont="1" applyBorder="1" applyAlignment="1">
      <alignment horizontal="distributed" vertical="center" wrapText="1"/>
    </xf>
    <xf numFmtId="0" fontId="5" fillId="0" borderId="2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11" fillId="0" borderId="14" xfId="0" applyFont="1" applyBorder="1" applyAlignment="1">
      <alignment horizontal="distributed" vertical="center"/>
    </xf>
    <xf numFmtId="0" fontId="12" fillId="0" borderId="15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178" fontId="13" fillId="0" borderId="16" xfId="0" applyNumberFormat="1" applyFont="1" applyBorder="1" applyAlignment="1">
      <alignment horizontal="center" vertical="center" wrapText="1"/>
    </xf>
    <xf numFmtId="178" fontId="13" fillId="0" borderId="17" xfId="0" applyNumberFormat="1" applyFont="1" applyBorder="1" applyAlignment="1">
      <alignment horizontal="center" vertical="center" wrapText="1"/>
    </xf>
    <xf numFmtId="178" fontId="13" fillId="0" borderId="18" xfId="0" applyNumberFormat="1" applyFont="1" applyBorder="1" applyAlignment="1">
      <alignment horizontal="center" vertical="center" wrapText="1"/>
    </xf>
    <xf numFmtId="178" fontId="13" fillId="0" borderId="19" xfId="0" applyNumberFormat="1" applyFont="1" applyBorder="1" applyAlignment="1">
      <alignment horizontal="center" vertical="center" wrapText="1"/>
    </xf>
    <xf numFmtId="178" fontId="13" fillId="0" borderId="20" xfId="0" applyNumberFormat="1" applyFont="1" applyBorder="1" applyAlignment="1">
      <alignment horizontal="center" vertical="center" wrapText="1"/>
    </xf>
    <xf numFmtId="178" fontId="13" fillId="0" borderId="21" xfId="0" applyNumberFormat="1" applyFont="1" applyBorder="1" applyAlignment="1">
      <alignment horizontal="center" vertical="center" wrapText="1"/>
    </xf>
    <xf numFmtId="178" fontId="13" fillId="0" borderId="22" xfId="0" applyNumberFormat="1" applyFont="1" applyBorder="1" applyAlignment="1">
      <alignment horizontal="center" vertical="center" wrapText="1"/>
    </xf>
    <xf numFmtId="178" fontId="13" fillId="0" borderId="23" xfId="0" applyNumberFormat="1" applyFont="1" applyBorder="1" applyAlignment="1">
      <alignment horizontal="center" vertical="center" wrapText="1"/>
    </xf>
    <xf numFmtId="178" fontId="13" fillId="0" borderId="24" xfId="0" applyNumberFormat="1" applyFont="1" applyBorder="1" applyAlignment="1">
      <alignment horizontal="center" vertical="center" wrapText="1"/>
    </xf>
    <xf numFmtId="178" fontId="7" fillId="0" borderId="25" xfId="0" applyNumberFormat="1" applyFont="1" applyBorder="1" applyAlignment="1">
      <alignment horizontal="left" vertical="top" wrapText="1"/>
    </xf>
    <xf numFmtId="178" fontId="7" fillId="0" borderId="7" xfId="0" applyNumberFormat="1" applyFont="1" applyBorder="1" applyAlignment="1">
      <alignment horizontal="left" vertical="top" wrapText="1"/>
    </xf>
    <xf numFmtId="178" fontId="7" fillId="0" borderId="26" xfId="0" applyNumberFormat="1" applyFont="1" applyBorder="1" applyAlignment="1">
      <alignment horizontal="left" vertical="top" wrapText="1"/>
    </xf>
    <xf numFmtId="178" fontId="7" fillId="0" borderId="27" xfId="0" applyNumberFormat="1" applyFont="1" applyBorder="1" applyAlignment="1">
      <alignment horizontal="left" vertical="top" wrapText="1"/>
    </xf>
    <xf numFmtId="178" fontId="7" fillId="0" borderId="0" xfId="0" applyNumberFormat="1" applyFont="1" applyBorder="1" applyAlignment="1">
      <alignment horizontal="left" vertical="top" wrapText="1"/>
    </xf>
    <xf numFmtId="178" fontId="7" fillId="0" borderId="28" xfId="0" applyNumberFormat="1" applyFont="1" applyBorder="1" applyAlignment="1">
      <alignment horizontal="left" vertical="top" wrapText="1"/>
    </xf>
    <xf numFmtId="178" fontId="7" fillId="0" borderId="29" xfId="0" applyNumberFormat="1" applyFont="1" applyBorder="1" applyAlignment="1">
      <alignment horizontal="left" vertical="top" wrapText="1"/>
    </xf>
    <xf numFmtId="178" fontId="7" fillId="0" borderId="9" xfId="0" applyNumberFormat="1" applyFont="1" applyBorder="1" applyAlignment="1">
      <alignment horizontal="left" vertical="top" wrapText="1"/>
    </xf>
    <xf numFmtId="178" fontId="7" fillId="0" borderId="30" xfId="0" applyNumberFormat="1" applyFont="1" applyBorder="1" applyAlignment="1">
      <alignment horizontal="left" vertical="top" wrapText="1"/>
    </xf>
    <xf numFmtId="177" fontId="16" fillId="0" borderId="31" xfId="0" applyNumberFormat="1" applyFont="1" applyBorder="1" applyAlignment="1">
      <alignment horizontal="left" vertical="center" wrapText="1"/>
    </xf>
    <xf numFmtId="177" fontId="16" fillId="0" borderId="14" xfId="0" applyNumberFormat="1" applyFont="1" applyBorder="1" applyAlignment="1">
      <alignment horizontal="left" vertical="center" wrapText="1"/>
    </xf>
    <xf numFmtId="177" fontId="16" fillId="0" borderId="32" xfId="0" applyNumberFormat="1" applyFont="1" applyBorder="1" applyAlignment="1">
      <alignment horizontal="left" vertical="center" wrapText="1"/>
    </xf>
    <xf numFmtId="0" fontId="4" fillId="0" borderId="31" xfId="0" applyFont="1" applyBorder="1" applyAlignment="1">
      <alignment horizontal="center" vertical="distributed" textRotation="255" justifyLastLine="1"/>
    </xf>
    <xf numFmtId="0" fontId="4" fillId="0" borderId="27" xfId="0" applyFont="1" applyBorder="1" applyAlignment="1">
      <alignment horizontal="center" vertical="distributed" textRotation="255" justifyLastLine="1"/>
    </xf>
    <xf numFmtId="0" fontId="4" fillId="0" borderId="29" xfId="0" applyFont="1" applyBorder="1" applyAlignment="1">
      <alignment horizontal="center" vertical="distributed" textRotation="255" justifyLastLine="1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textRotation="255"/>
    </xf>
    <xf numFmtId="0" fontId="11" fillId="0" borderId="42" xfId="0" applyFont="1" applyBorder="1" applyAlignment="1">
      <alignment horizontal="distributed" vertical="center" wrapText="1"/>
    </xf>
    <xf numFmtId="0" fontId="9" fillId="0" borderId="27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86"/>
  <sheetViews>
    <sheetView tabSelected="1" view="pageBreakPreview" zoomScale="55" zoomScaleNormal="55" zoomScaleSheetLayoutView="55" workbookViewId="0">
      <selection activeCell="F4" sqref="F4:S7"/>
    </sheetView>
  </sheetViews>
  <sheetFormatPr defaultRowHeight="13.5" x14ac:dyDescent="0.15"/>
  <cols>
    <col min="1" max="1" width="5.375" customWidth="1"/>
    <col min="2" max="2" width="4.75" customWidth="1"/>
    <col min="3" max="3" width="1.375" customWidth="1"/>
    <col min="4" max="4" width="3.875" customWidth="1"/>
    <col min="5" max="17" width="4.75" customWidth="1"/>
    <col min="18" max="18" width="4.875" customWidth="1"/>
    <col min="19" max="19" width="4.5" customWidth="1"/>
    <col min="20" max="20" width="5" customWidth="1"/>
    <col min="21" max="22" width="4.875" customWidth="1"/>
    <col min="23" max="23" width="3.125" customWidth="1"/>
    <col min="24" max="24" width="2.75" customWidth="1"/>
    <col min="25" max="25" width="3.125" customWidth="1"/>
    <col min="26" max="26" width="1.125" customWidth="1"/>
    <col min="27" max="27" width="1.375" customWidth="1"/>
    <col min="28" max="28" width="3" customWidth="1"/>
    <col min="29" max="29" width="3.5" customWidth="1"/>
    <col min="30" max="30" width="1.625" customWidth="1"/>
    <col min="31" max="31" width="3.625" customWidth="1"/>
    <col min="32" max="32" width="0.875" customWidth="1"/>
    <col min="33" max="33" width="1.5" customWidth="1"/>
    <col min="34" max="34" width="1.25" customWidth="1"/>
    <col min="35" max="35" width="2.375" customWidth="1"/>
    <col min="36" max="36" width="1.75" customWidth="1"/>
    <col min="37" max="37" width="3.625" customWidth="1"/>
    <col min="38" max="38" width="2.75" customWidth="1"/>
    <col min="39" max="39" width="3.625" customWidth="1"/>
    <col min="40" max="40" width="2.5" customWidth="1"/>
    <col min="41" max="41" width="1.75" customWidth="1"/>
    <col min="42" max="42" width="7" customWidth="1"/>
    <col min="43" max="43" width="1.75" customWidth="1"/>
    <col min="44" max="44" width="9.5" customWidth="1"/>
    <col min="45" max="45" width="12.75" customWidth="1"/>
    <col min="46" max="46" width="5.375" customWidth="1"/>
    <col min="47" max="47" width="4.75" customWidth="1"/>
    <col min="48" max="48" width="1.375" customWidth="1"/>
    <col min="49" max="49" width="3.875" customWidth="1"/>
    <col min="50" max="62" width="4.75" customWidth="1"/>
    <col min="63" max="63" width="4.875" customWidth="1"/>
    <col min="64" max="64" width="4.5" customWidth="1"/>
    <col min="65" max="65" width="5" customWidth="1"/>
    <col min="66" max="67" width="4.875" customWidth="1"/>
    <col min="68" max="68" width="3.125" customWidth="1"/>
    <col min="69" max="69" width="2.75" customWidth="1"/>
    <col min="70" max="70" width="3.125" customWidth="1"/>
    <col min="71" max="71" width="1.125" customWidth="1"/>
    <col min="72" max="72" width="1.375" customWidth="1"/>
    <col min="73" max="73" width="3" customWidth="1"/>
    <col min="74" max="74" width="3.5" customWidth="1"/>
    <col min="75" max="75" width="1.625" customWidth="1"/>
    <col min="76" max="76" width="3.625" customWidth="1"/>
    <col min="77" max="77" width="0.875" customWidth="1"/>
    <col min="78" max="78" width="1.5" customWidth="1"/>
    <col min="79" max="79" width="1.25" customWidth="1"/>
    <col min="80" max="80" width="2.375" customWidth="1"/>
    <col min="81" max="81" width="1.75" customWidth="1"/>
    <col min="82" max="82" width="3.625" customWidth="1"/>
    <col min="83" max="83" width="2.75" customWidth="1"/>
    <col min="84" max="84" width="3.625" customWidth="1"/>
    <col min="85" max="85" width="2.5" customWidth="1"/>
    <col min="86" max="86" width="1.75" customWidth="1"/>
    <col min="87" max="87" width="7" customWidth="1"/>
    <col min="88" max="88" width="1.75" customWidth="1"/>
    <col min="89" max="89" width="9.5" customWidth="1"/>
  </cols>
  <sheetData>
    <row r="1" spans="1:89" ht="54" customHeight="1" thickBot="1" x14ac:dyDescent="0.2">
      <c r="A1" s="458" t="s">
        <v>140</v>
      </c>
      <c r="B1" s="45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19"/>
      <c r="AS1" s="48"/>
      <c r="AT1" s="458" t="s">
        <v>140</v>
      </c>
      <c r="AU1" s="458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</row>
    <row r="2" spans="1:89" ht="27" customHeight="1" x14ac:dyDescent="0.15">
      <c r="A2" s="419"/>
      <c r="B2" s="5"/>
      <c r="C2" s="223"/>
      <c r="D2" s="223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82" t="s">
        <v>6</v>
      </c>
      <c r="U2" s="82"/>
      <c r="V2" s="82"/>
      <c r="W2" s="82"/>
      <c r="X2" s="83"/>
      <c r="Y2" s="83" t="s">
        <v>7</v>
      </c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 t="s">
        <v>137</v>
      </c>
      <c r="AQ2" s="83"/>
      <c r="AR2" s="224"/>
      <c r="AS2" s="48"/>
      <c r="AT2" s="419"/>
      <c r="AU2" s="5"/>
      <c r="AV2" s="223"/>
      <c r="AW2" s="223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82" t="s">
        <v>6</v>
      </c>
      <c r="BN2" s="82"/>
      <c r="BO2" s="82"/>
      <c r="BP2" s="82"/>
      <c r="BQ2" s="83"/>
      <c r="BR2" s="83" t="s">
        <v>7</v>
      </c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 t="s">
        <v>136</v>
      </c>
      <c r="CJ2" s="83"/>
      <c r="CK2" s="224"/>
    </row>
    <row r="3" spans="1:89" ht="25.5" customHeight="1" x14ac:dyDescent="0.15">
      <c r="A3" s="419"/>
      <c r="B3" s="78" t="s">
        <v>95</v>
      </c>
      <c r="C3" s="79"/>
      <c r="D3" s="79"/>
      <c r="E3" s="75" t="s">
        <v>139</v>
      </c>
      <c r="F3" s="76"/>
      <c r="G3" s="77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3"/>
      <c r="T3" s="98" t="s">
        <v>19</v>
      </c>
      <c r="U3" s="99"/>
      <c r="V3" s="99"/>
      <c r="W3" s="99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6"/>
      <c r="AS3" s="48"/>
      <c r="AT3" s="419"/>
      <c r="AU3" s="78" t="s">
        <v>95</v>
      </c>
      <c r="AV3" s="79"/>
      <c r="AW3" s="79"/>
      <c r="AX3" s="75" t="s">
        <v>139</v>
      </c>
      <c r="AY3" s="76"/>
      <c r="AZ3" s="77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3"/>
      <c r="BM3" s="98" t="s">
        <v>19</v>
      </c>
      <c r="BN3" s="99"/>
      <c r="BO3" s="99"/>
      <c r="BP3" s="99"/>
      <c r="BQ3" s="225" t="str">
        <f>IF(ISERROR(VLOOKUP($AR$1,#REF!,2,0)),"",(VLOOKUP($AR$1,#REF!,2,0)))</f>
        <v/>
      </c>
      <c r="BR3" s="225"/>
      <c r="BS3" s="225"/>
      <c r="BT3" s="225"/>
      <c r="BU3" s="225"/>
      <c r="BV3" s="225"/>
      <c r="BW3" s="225"/>
      <c r="BX3" s="225"/>
      <c r="BY3" s="225"/>
      <c r="BZ3" s="225"/>
      <c r="CA3" s="225"/>
      <c r="CB3" s="225"/>
      <c r="CC3" s="225"/>
      <c r="CD3" s="225"/>
      <c r="CE3" s="225"/>
      <c r="CF3" s="225"/>
      <c r="CG3" s="225"/>
      <c r="CH3" s="225"/>
      <c r="CI3" s="225"/>
      <c r="CJ3" s="225"/>
      <c r="CK3" s="226"/>
    </row>
    <row r="4" spans="1:89" ht="26.25" customHeight="1" x14ac:dyDescent="0.15">
      <c r="A4" s="322" t="s">
        <v>88</v>
      </c>
      <c r="B4" s="78"/>
      <c r="C4" s="79"/>
      <c r="D4" s="79"/>
      <c r="E4" s="122" t="s">
        <v>8</v>
      </c>
      <c r="F4" s="123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5"/>
      <c r="T4" s="98" t="s">
        <v>20</v>
      </c>
      <c r="U4" s="99"/>
      <c r="V4" s="99"/>
      <c r="W4" s="99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8"/>
      <c r="AS4" s="48"/>
      <c r="AT4" s="322" t="s">
        <v>88</v>
      </c>
      <c r="AU4" s="78"/>
      <c r="AV4" s="79"/>
      <c r="AW4" s="79"/>
      <c r="AX4" s="122" t="s">
        <v>8</v>
      </c>
      <c r="AY4" s="123" t="str">
        <f>IF(ISERROR(VLOOKUP($AR$1,#REF!,7,0)),"",(VLOOKUP($AR$1,#REF!,7,0)))</f>
        <v/>
      </c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98" t="s">
        <v>20</v>
      </c>
      <c r="BN4" s="99"/>
      <c r="BO4" s="99"/>
      <c r="BP4" s="99"/>
      <c r="BQ4" s="137" t="str">
        <f>IF(ISERROR(VLOOKUP($AR$1,#REF!,3,0)),"",(VLOOKUP($AR$1,#REF!,3,0)))</f>
        <v/>
      </c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8"/>
    </row>
    <row r="5" spans="1:89" ht="26.25" customHeight="1" x14ac:dyDescent="0.15">
      <c r="A5" s="322"/>
      <c r="B5" s="78"/>
      <c r="C5" s="79"/>
      <c r="D5" s="79"/>
      <c r="E5" s="122"/>
      <c r="F5" s="126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8"/>
      <c r="T5" s="139" t="s">
        <v>21</v>
      </c>
      <c r="U5" s="140"/>
      <c r="V5" s="140"/>
      <c r="W5" s="140"/>
      <c r="X5" s="141" t="str">
        <f>IF(ISERROR(VLOOKUP($AR$1,#REF!,6,0)),"",(VLOOKUP($AR$1,#REF!,6,0)))</f>
        <v/>
      </c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2"/>
      <c r="AS5" s="48"/>
      <c r="AT5" s="322"/>
      <c r="AU5" s="78"/>
      <c r="AV5" s="79"/>
      <c r="AW5" s="79"/>
      <c r="AX5" s="122"/>
      <c r="AY5" s="126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8"/>
      <c r="BM5" s="139" t="s">
        <v>21</v>
      </c>
      <c r="BN5" s="140"/>
      <c r="BO5" s="140"/>
      <c r="BP5" s="140"/>
      <c r="BQ5" s="141" t="str">
        <f>IF(ISERROR(VLOOKUP($AR$1,#REF!,6,0)),"",(VLOOKUP($AR$1,#REF!,6,0)))</f>
        <v/>
      </c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2"/>
    </row>
    <row r="6" spans="1:89" ht="26.25" customHeight="1" x14ac:dyDescent="0.15">
      <c r="A6" s="322"/>
      <c r="B6" s="78"/>
      <c r="C6" s="79"/>
      <c r="D6" s="79"/>
      <c r="E6" s="122"/>
      <c r="F6" s="126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8"/>
      <c r="T6" s="80" t="s">
        <v>0</v>
      </c>
      <c r="U6" s="98" t="s">
        <v>22</v>
      </c>
      <c r="V6" s="99"/>
      <c r="W6" s="99"/>
      <c r="X6" s="141" t="str">
        <f>IF(ISERROR(VLOOKUP($AR$1,#REF!,5,0)),"",(VLOOKUP($AR$1,#REF!,5,0)))</f>
        <v/>
      </c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2"/>
      <c r="AS6" s="48"/>
      <c r="AT6" s="322"/>
      <c r="AU6" s="78"/>
      <c r="AV6" s="79"/>
      <c r="AW6" s="79"/>
      <c r="AX6" s="122"/>
      <c r="AY6" s="126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8"/>
      <c r="BM6" s="80" t="s">
        <v>0</v>
      </c>
      <c r="BN6" s="98" t="s">
        <v>22</v>
      </c>
      <c r="BO6" s="99"/>
      <c r="BP6" s="99"/>
      <c r="BQ6" s="141" t="str">
        <f>IF(ISERROR(VLOOKUP($AR$1,#REF!,5,0)),"",(VLOOKUP($AR$1,#REF!,5,0)))</f>
        <v/>
      </c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2"/>
    </row>
    <row r="7" spans="1:89" ht="42.75" customHeight="1" x14ac:dyDescent="0.15">
      <c r="A7" s="322"/>
      <c r="B7" s="78"/>
      <c r="C7" s="79"/>
      <c r="D7" s="79"/>
      <c r="E7" s="122"/>
      <c r="F7" s="129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1"/>
      <c r="T7" s="81"/>
      <c r="U7" s="196"/>
      <c r="V7" s="197"/>
      <c r="W7" s="197"/>
      <c r="X7" s="261" t="str">
        <f>IF(ISERROR(VLOOKUP($AR$1,#REF!,4,0)),"",(VLOOKUP($AR$1,#REF!,4,0)))</f>
        <v/>
      </c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261"/>
      <c r="AK7" s="261"/>
      <c r="AL7" s="261"/>
      <c r="AM7" s="261"/>
      <c r="AN7" s="261"/>
      <c r="AO7" s="261"/>
      <c r="AP7" s="261"/>
      <c r="AQ7" s="261"/>
      <c r="AR7" s="262"/>
      <c r="AS7" s="48"/>
      <c r="AT7" s="322"/>
      <c r="AU7" s="78"/>
      <c r="AV7" s="79"/>
      <c r="AW7" s="79"/>
      <c r="AX7" s="122"/>
      <c r="AY7" s="129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1"/>
      <c r="BM7" s="81"/>
      <c r="BN7" s="196"/>
      <c r="BO7" s="197"/>
      <c r="BP7" s="197"/>
      <c r="BQ7" s="261" t="str">
        <f>IF(ISERROR(VLOOKUP($AR$1,#REF!,4,0)),"",(VLOOKUP($AR$1,#REF!,4,0)))</f>
        <v/>
      </c>
      <c r="BR7" s="261"/>
      <c r="BS7" s="261"/>
      <c r="BT7" s="261"/>
      <c r="BU7" s="261"/>
      <c r="BV7" s="261"/>
      <c r="BW7" s="261"/>
      <c r="BX7" s="261"/>
      <c r="BY7" s="261"/>
      <c r="BZ7" s="261"/>
      <c r="CA7" s="261"/>
      <c r="CB7" s="261"/>
      <c r="CC7" s="261"/>
      <c r="CD7" s="261"/>
      <c r="CE7" s="261"/>
      <c r="CF7" s="261"/>
      <c r="CG7" s="261"/>
      <c r="CH7" s="261"/>
      <c r="CI7" s="261"/>
      <c r="CJ7" s="261"/>
      <c r="CK7" s="262"/>
    </row>
    <row r="8" spans="1:89" ht="26.25" customHeight="1" thickBot="1" x14ac:dyDescent="0.2">
      <c r="A8" s="322"/>
      <c r="B8" s="134" t="s">
        <v>35</v>
      </c>
      <c r="C8" s="135"/>
      <c r="D8" s="135"/>
      <c r="E8" s="135"/>
      <c r="F8" s="135"/>
      <c r="G8" s="135"/>
      <c r="H8" s="135"/>
      <c r="I8" s="135"/>
      <c r="J8" s="136" t="s">
        <v>36</v>
      </c>
      <c r="K8" s="136"/>
      <c r="L8" s="136"/>
      <c r="M8" s="136"/>
      <c r="N8" s="136"/>
      <c r="O8" s="136"/>
      <c r="P8" s="136"/>
      <c r="Q8" s="136" t="s">
        <v>111</v>
      </c>
      <c r="R8" s="136"/>
      <c r="S8" s="136"/>
      <c r="T8" s="136"/>
      <c r="U8" s="195"/>
      <c r="V8" s="195"/>
      <c r="W8" s="195"/>
      <c r="X8" s="146" t="s">
        <v>9</v>
      </c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36" t="s">
        <v>37</v>
      </c>
      <c r="AM8" s="136"/>
      <c r="AN8" s="136"/>
      <c r="AO8" s="136"/>
      <c r="AP8" s="136"/>
      <c r="AQ8" s="136"/>
      <c r="AR8" s="153"/>
      <c r="AS8" s="48"/>
      <c r="AT8" s="322"/>
      <c r="AU8" s="134" t="s">
        <v>35</v>
      </c>
      <c r="AV8" s="135"/>
      <c r="AW8" s="135"/>
      <c r="AX8" s="135"/>
      <c r="AY8" s="135"/>
      <c r="AZ8" s="135"/>
      <c r="BA8" s="135"/>
      <c r="BB8" s="135"/>
      <c r="BC8" s="136" t="s">
        <v>36</v>
      </c>
      <c r="BD8" s="136"/>
      <c r="BE8" s="136"/>
      <c r="BF8" s="136"/>
      <c r="BG8" s="136"/>
      <c r="BH8" s="136"/>
      <c r="BI8" s="136"/>
      <c r="BJ8" s="136" t="s">
        <v>111</v>
      </c>
      <c r="BK8" s="136"/>
      <c r="BL8" s="136"/>
      <c r="BM8" s="136"/>
      <c r="BN8" s="195"/>
      <c r="BO8" s="195"/>
      <c r="BP8" s="195"/>
      <c r="BQ8" s="146" t="s">
        <v>9</v>
      </c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36" t="s">
        <v>37</v>
      </c>
      <c r="CF8" s="136"/>
      <c r="CG8" s="136"/>
      <c r="CH8" s="136"/>
      <c r="CI8" s="136"/>
      <c r="CJ8" s="136"/>
      <c r="CK8" s="153"/>
    </row>
    <row r="9" spans="1:89" ht="15" customHeight="1" x14ac:dyDescent="0.15">
      <c r="A9" s="322"/>
      <c r="B9" s="227" t="str">
        <f>IF(ISERROR(VLOOKUP($AR$1,#REF!,8,0)),"",(VLOOKUP($AR$1,#REF!,8,0)))</f>
        <v/>
      </c>
      <c r="C9" s="228"/>
      <c r="D9" s="228"/>
      <c r="E9" s="228"/>
      <c r="F9" s="228"/>
      <c r="G9" s="228"/>
      <c r="H9" s="228"/>
      <c r="I9" s="229"/>
      <c r="J9" s="116" t="s">
        <v>31</v>
      </c>
      <c r="K9" s="117"/>
      <c r="L9" s="117"/>
      <c r="M9" s="117"/>
      <c r="N9" s="117"/>
      <c r="O9" s="117"/>
      <c r="P9" s="118"/>
      <c r="Q9" s="116" t="s">
        <v>32</v>
      </c>
      <c r="R9" s="117"/>
      <c r="S9" s="117"/>
      <c r="T9" s="117"/>
      <c r="U9" s="117"/>
      <c r="V9" s="117"/>
      <c r="W9" s="118"/>
      <c r="X9" s="119" t="s">
        <v>34</v>
      </c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1"/>
      <c r="AL9" s="117" t="s">
        <v>33</v>
      </c>
      <c r="AM9" s="117"/>
      <c r="AN9" s="117"/>
      <c r="AO9" s="117"/>
      <c r="AP9" s="117"/>
      <c r="AQ9" s="117"/>
      <c r="AR9" s="118"/>
      <c r="AS9" s="48"/>
      <c r="AT9" s="322"/>
      <c r="AU9" s="227" t="str">
        <f>IF(ISERROR(VLOOKUP($AR$1,#REF!,8,0)),"",(VLOOKUP($AR$1,#REF!,8,0)))</f>
        <v/>
      </c>
      <c r="AV9" s="228"/>
      <c r="AW9" s="228"/>
      <c r="AX9" s="228"/>
      <c r="AY9" s="228"/>
      <c r="AZ9" s="228"/>
      <c r="BA9" s="228"/>
      <c r="BB9" s="229"/>
      <c r="BC9" s="116" t="s">
        <v>31</v>
      </c>
      <c r="BD9" s="117"/>
      <c r="BE9" s="117"/>
      <c r="BF9" s="117"/>
      <c r="BG9" s="117"/>
      <c r="BH9" s="117"/>
      <c r="BI9" s="118"/>
      <c r="BJ9" s="116" t="s">
        <v>32</v>
      </c>
      <c r="BK9" s="117"/>
      <c r="BL9" s="117"/>
      <c r="BM9" s="117"/>
      <c r="BN9" s="117"/>
      <c r="BO9" s="117"/>
      <c r="BP9" s="118"/>
      <c r="BQ9" s="119" t="s">
        <v>34</v>
      </c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1"/>
      <c r="CE9" s="117" t="s">
        <v>33</v>
      </c>
      <c r="CF9" s="117"/>
      <c r="CG9" s="117"/>
      <c r="CH9" s="117"/>
      <c r="CI9" s="117"/>
      <c r="CJ9" s="117"/>
      <c r="CK9" s="118"/>
    </row>
    <row r="10" spans="1:89" ht="51.75" customHeight="1" thickBot="1" x14ac:dyDescent="0.2">
      <c r="A10" s="322"/>
      <c r="B10" s="230"/>
      <c r="C10" s="231"/>
      <c r="D10" s="231"/>
      <c r="E10" s="231"/>
      <c r="F10" s="231"/>
      <c r="G10" s="231"/>
      <c r="H10" s="231"/>
      <c r="I10" s="229"/>
      <c r="J10" s="113" t="str">
        <f>IF(ISERROR(VLOOKUP($AR$1,#REF!,9,0)),"",(VLOOKUP($AR$1,#REF!,9,0)))</f>
        <v/>
      </c>
      <c r="K10" s="114"/>
      <c r="L10" s="114"/>
      <c r="M10" s="114"/>
      <c r="N10" s="114"/>
      <c r="O10" s="114"/>
      <c r="P10" s="115"/>
      <c r="Q10" s="113" t="str">
        <f>IF(ISERROR(VLOOKUP($AR$1,#REF!,10,0)),"",(VLOOKUP($AR$1,#REF!,10,0)))</f>
        <v/>
      </c>
      <c r="R10" s="114"/>
      <c r="S10" s="114"/>
      <c r="T10" s="114"/>
      <c r="U10" s="114"/>
      <c r="V10" s="114"/>
      <c r="W10" s="115"/>
      <c r="X10" s="113" t="str">
        <f>IF(ISERROR(VLOOKUP($AR$1,#REF!,11,0)),"",(VLOOKUP($AR$1,#REF!,11,0)))</f>
        <v/>
      </c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5"/>
      <c r="AL10" s="113" t="str">
        <f>IF(ISERROR(VLOOKUP($AR$1,#REF!,12,0)),"",(VLOOKUP($AR$1,#REF!,12,0)))</f>
        <v/>
      </c>
      <c r="AM10" s="114"/>
      <c r="AN10" s="114"/>
      <c r="AO10" s="114"/>
      <c r="AP10" s="114"/>
      <c r="AQ10" s="114"/>
      <c r="AR10" s="115"/>
      <c r="AS10" s="48"/>
      <c r="AT10" s="322"/>
      <c r="AU10" s="230"/>
      <c r="AV10" s="231"/>
      <c r="AW10" s="231"/>
      <c r="AX10" s="231"/>
      <c r="AY10" s="231"/>
      <c r="AZ10" s="231"/>
      <c r="BA10" s="231"/>
      <c r="BB10" s="229"/>
      <c r="BC10" s="113" t="str">
        <f>IF(ISERROR(VLOOKUP($AR$1,#REF!,9,0)),"",(VLOOKUP($AR$1,#REF!,9,0)))</f>
        <v/>
      </c>
      <c r="BD10" s="114"/>
      <c r="BE10" s="114"/>
      <c r="BF10" s="114"/>
      <c r="BG10" s="114"/>
      <c r="BH10" s="114"/>
      <c r="BI10" s="115"/>
      <c r="BJ10" s="113" t="str">
        <f>IF(ISERROR(VLOOKUP($AR$1,#REF!,10,0)),"",(VLOOKUP($AR$1,#REF!,10,0)))</f>
        <v/>
      </c>
      <c r="BK10" s="114"/>
      <c r="BL10" s="114"/>
      <c r="BM10" s="114"/>
      <c r="BN10" s="114"/>
      <c r="BO10" s="114"/>
      <c r="BP10" s="115"/>
      <c r="BQ10" s="113" t="str">
        <f>IF(ISERROR(VLOOKUP($AR$1,#REF!,11,0)),"",(VLOOKUP($AR$1,#REF!,11,0)))</f>
        <v/>
      </c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5"/>
      <c r="CE10" s="113" t="str">
        <f>IF(ISERROR(VLOOKUP($AR$1,#REF!,12,0)),"",(VLOOKUP($AR$1,#REF!,12,0)))</f>
        <v/>
      </c>
      <c r="CF10" s="114"/>
      <c r="CG10" s="114"/>
      <c r="CH10" s="114"/>
      <c r="CI10" s="114"/>
      <c r="CJ10" s="114"/>
      <c r="CK10" s="115"/>
    </row>
    <row r="11" spans="1:89" ht="18.75" customHeight="1" x14ac:dyDescent="0.15">
      <c r="A11" s="322"/>
      <c r="B11" s="176" t="s">
        <v>92</v>
      </c>
      <c r="C11" s="177"/>
      <c r="D11" s="177"/>
      <c r="E11" s="177"/>
      <c r="F11" s="177"/>
      <c r="G11" s="177"/>
      <c r="H11" s="178"/>
      <c r="I11" s="187" t="s">
        <v>38</v>
      </c>
      <c r="J11" s="183"/>
      <c r="K11" s="183"/>
      <c r="L11" s="183"/>
      <c r="M11" s="183"/>
      <c r="N11" s="183"/>
      <c r="O11" s="111" t="s">
        <v>24</v>
      </c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89" t="s">
        <v>26</v>
      </c>
      <c r="AD11" s="89"/>
      <c r="AE11" s="89"/>
      <c r="AF11" s="89"/>
      <c r="AG11" s="89"/>
      <c r="AH11" s="111" t="s">
        <v>39</v>
      </c>
      <c r="AI11" s="111"/>
      <c r="AJ11" s="111"/>
      <c r="AK11" s="111"/>
      <c r="AL11" s="111"/>
      <c r="AM11" s="111"/>
      <c r="AN11" s="111"/>
      <c r="AO11" s="111"/>
      <c r="AP11" s="111"/>
      <c r="AQ11" s="263" t="s">
        <v>91</v>
      </c>
      <c r="AR11" s="264"/>
      <c r="AS11" s="48"/>
      <c r="AT11" s="322"/>
      <c r="AU11" s="176" t="s">
        <v>92</v>
      </c>
      <c r="AV11" s="177"/>
      <c r="AW11" s="177"/>
      <c r="AX11" s="177"/>
      <c r="AY11" s="177"/>
      <c r="AZ11" s="177"/>
      <c r="BA11" s="178"/>
      <c r="BB11" s="187" t="s">
        <v>38</v>
      </c>
      <c r="BC11" s="183"/>
      <c r="BD11" s="183"/>
      <c r="BE11" s="183"/>
      <c r="BF11" s="183"/>
      <c r="BG11" s="183"/>
      <c r="BH11" s="111" t="s">
        <v>24</v>
      </c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89" t="s">
        <v>26</v>
      </c>
      <c r="BW11" s="89"/>
      <c r="BX11" s="89"/>
      <c r="BY11" s="89"/>
      <c r="BZ11" s="89"/>
      <c r="CA11" s="111" t="s">
        <v>39</v>
      </c>
      <c r="CB11" s="111"/>
      <c r="CC11" s="111"/>
      <c r="CD11" s="111"/>
      <c r="CE11" s="111"/>
      <c r="CF11" s="111"/>
      <c r="CG11" s="111"/>
      <c r="CH11" s="111"/>
      <c r="CI11" s="111"/>
      <c r="CJ11" s="263" t="s">
        <v>91</v>
      </c>
      <c r="CK11" s="264"/>
    </row>
    <row r="12" spans="1:89" ht="18.75" customHeight="1" x14ac:dyDescent="0.15">
      <c r="A12" s="322"/>
      <c r="B12" s="179"/>
      <c r="C12" s="180"/>
      <c r="D12" s="180"/>
      <c r="E12" s="180"/>
      <c r="F12" s="180"/>
      <c r="G12" s="180"/>
      <c r="H12" s="181"/>
      <c r="I12" s="188"/>
      <c r="J12" s="135"/>
      <c r="K12" s="135"/>
      <c r="L12" s="135"/>
      <c r="M12" s="135"/>
      <c r="N12" s="135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90"/>
      <c r="AD12" s="90"/>
      <c r="AE12" s="90"/>
      <c r="AF12" s="90"/>
      <c r="AG12" s="90"/>
      <c r="AH12" s="112"/>
      <c r="AI12" s="112"/>
      <c r="AJ12" s="112"/>
      <c r="AK12" s="112"/>
      <c r="AL12" s="112"/>
      <c r="AM12" s="112"/>
      <c r="AN12" s="112"/>
      <c r="AO12" s="112"/>
      <c r="AP12" s="112"/>
      <c r="AQ12" s="265"/>
      <c r="AR12" s="266"/>
      <c r="AS12" s="48"/>
      <c r="AT12" s="322"/>
      <c r="AU12" s="179"/>
      <c r="AV12" s="180"/>
      <c r="AW12" s="180"/>
      <c r="AX12" s="180"/>
      <c r="AY12" s="180"/>
      <c r="AZ12" s="180"/>
      <c r="BA12" s="181"/>
      <c r="BB12" s="188"/>
      <c r="BC12" s="135"/>
      <c r="BD12" s="135"/>
      <c r="BE12" s="135"/>
      <c r="BF12" s="135"/>
      <c r="BG12" s="135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90"/>
      <c r="BW12" s="90"/>
      <c r="BX12" s="90"/>
      <c r="BY12" s="90"/>
      <c r="BZ12" s="90"/>
      <c r="CA12" s="112"/>
      <c r="CB12" s="112"/>
      <c r="CC12" s="112"/>
      <c r="CD12" s="112"/>
      <c r="CE12" s="112"/>
      <c r="CF12" s="112"/>
      <c r="CG12" s="112"/>
      <c r="CH12" s="112"/>
      <c r="CI12" s="112"/>
      <c r="CJ12" s="265"/>
      <c r="CK12" s="266"/>
    </row>
    <row r="13" spans="1:89" ht="18.75" customHeight="1" x14ac:dyDescent="0.15">
      <c r="A13" s="322"/>
      <c r="B13" s="182" t="s">
        <v>93</v>
      </c>
      <c r="C13" s="183"/>
      <c r="D13" s="183"/>
      <c r="E13" s="183"/>
      <c r="F13" s="183"/>
      <c r="G13" s="185" t="s">
        <v>94</v>
      </c>
      <c r="H13" s="185"/>
      <c r="I13" s="135"/>
      <c r="J13" s="135"/>
      <c r="K13" s="135"/>
      <c r="L13" s="135"/>
      <c r="M13" s="135"/>
      <c r="N13" s="135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90"/>
      <c r="AD13" s="90"/>
      <c r="AE13" s="90"/>
      <c r="AF13" s="90"/>
      <c r="AG13" s="90"/>
      <c r="AH13" s="112"/>
      <c r="AI13" s="112"/>
      <c r="AJ13" s="112"/>
      <c r="AK13" s="112"/>
      <c r="AL13" s="112"/>
      <c r="AM13" s="112"/>
      <c r="AN13" s="112"/>
      <c r="AO13" s="112"/>
      <c r="AP13" s="112"/>
      <c r="AQ13" s="265"/>
      <c r="AR13" s="266"/>
      <c r="AS13" s="48"/>
      <c r="AT13" s="322"/>
      <c r="AU13" s="182" t="s">
        <v>93</v>
      </c>
      <c r="AV13" s="183"/>
      <c r="AW13" s="183"/>
      <c r="AX13" s="183"/>
      <c r="AY13" s="183"/>
      <c r="AZ13" s="185" t="s">
        <v>94</v>
      </c>
      <c r="BA13" s="185"/>
      <c r="BB13" s="135"/>
      <c r="BC13" s="135"/>
      <c r="BD13" s="135"/>
      <c r="BE13" s="135"/>
      <c r="BF13" s="135"/>
      <c r="BG13" s="135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90"/>
      <c r="BW13" s="90"/>
      <c r="BX13" s="90"/>
      <c r="BY13" s="90"/>
      <c r="BZ13" s="90"/>
      <c r="CA13" s="112"/>
      <c r="CB13" s="112"/>
      <c r="CC13" s="112"/>
      <c r="CD13" s="112"/>
      <c r="CE13" s="112"/>
      <c r="CF13" s="112"/>
      <c r="CG13" s="112"/>
      <c r="CH13" s="112"/>
      <c r="CI13" s="112"/>
      <c r="CJ13" s="265"/>
      <c r="CK13" s="266"/>
    </row>
    <row r="14" spans="1:89" ht="18" customHeight="1" thickBot="1" x14ac:dyDescent="0.2">
      <c r="A14" s="322"/>
      <c r="B14" s="184"/>
      <c r="C14" s="136"/>
      <c r="D14" s="136"/>
      <c r="E14" s="135"/>
      <c r="F14" s="135"/>
      <c r="G14" s="186"/>
      <c r="H14" s="186"/>
      <c r="I14" s="136"/>
      <c r="J14" s="136"/>
      <c r="K14" s="136"/>
      <c r="L14" s="136"/>
      <c r="M14" s="136"/>
      <c r="N14" s="136"/>
      <c r="O14" s="53" t="s">
        <v>25</v>
      </c>
      <c r="P14" s="53"/>
      <c r="Q14" s="53"/>
      <c r="R14" s="53" t="s">
        <v>23</v>
      </c>
      <c r="S14" s="53"/>
      <c r="T14" s="53"/>
      <c r="U14" s="53"/>
      <c r="V14" s="53"/>
      <c r="W14" s="53" t="s">
        <v>10</v>
      </c>
      <c r="X14" s="53"/>
      <c r="Y14" s="53"/>
      <c r="Z14" s="53"/>
      <c r="AA14" s="53"/>
      <c r="AB14" s="53"/>
      <c r="AC14" s="91"/>
      <c r="AD14" s="91"/>
      <c r="AE14" s="91"/>
      <c r="AF14" s="91"/>
      <c r="AG14" s="91"/>
      <c r="AH14" s="53" t="s">
        <v>40</v>
      </c>
      <c r="AI14" s="53"/>
      <c r="AJ14" s="53"/>
      <c r="AK14" s="53"/>
      <c r="AL14" s="53"/>
      <c r="AM14" s="53"/>
      <c r="AN14" s="53"/>
      <c r="AO14" s="53" t="s">
        <v>10</v>
      </c>
      <c r="AP14" s="53"/>
      <c r="AQ14" s="267"/>
      <c r="AR14" s="268"/>
      <c r="AS14" s="48"/>
      <c r="AT14" s="322"/>
      <c r="AU14" s="184"/>
      <c r="AV14" s="136"/>
      <c r="AW14" s="136"/>
      <c r="AX14" s="135"/>
      <c r="AY14" s="135"/>
      <c r="AZ14" s="186"/>
      <c r="BA14" s="186"/>
      <c r="BB14" s="136"/>
      <c r="BC14" s="136"/>
      <c r="BD14" s="136"/>
      <c r="BE14" s="136"/>
      <c r="BF14" s="136"/>
      <c r="BG14" s="136"/>
      <c r="BH14" s="53" t="s">
        <v>25</v>
      </c>
      <c r="BI14" s="53"/>
      <c r="BJ14" s="53"/>
      <c r="BK14" s="53" t="s">
        <v>23</v>
      </c>
      <c r="BL14" s="53"/>
      <c r="BM14" s="53"/>
      <c r="BN14" s="53"/>
      <c r="BO14" s="53"/>
      <c r="BP14" s="53" t="s">
        <v>10</v>
      </c>
      <c r="BQ14" s="53"/>
      <c r="BR14" s="53"/>
      <c r="BS14" s="53"/>
      <c r="BT14" s="53"/>
      <c r="BU14" s="53"/>
      <c r="BV14" s="91"/>
      <c r="BW14" s="91"/>
      <c r="BX14" s="91"/>
      <c r="BY14" s="91"/>
      <c r="BZ14" s="91"/>
      <c r="CA14" s="53" t="s">
        <v>40</v>
      </c>
      <c r="CB14" s="53"/>
      <c r="CC14" s="53"/>
      <c r="CD14" s="53"/>
      <c r="CE14" s="53"/>
      <c r="CF14" s="53"/>
      <c r="CG14" s="53"/>
      <c r="CH14" s="53" t="s">
        <v>10</v>
      </c>
      <c r="CI14" s="53"/>
      <c r="CJ14" s="267"/>
      <c r="CK14" s="268"/>
    </row>
    <row r="15" spans="1:89" ht="15" customHeight="1" x14ac:dyDescent="0.15">
      <c r="A15" s="322"/>
      <c r="B15" s="287" t="s">
        <v>124</v>
      </c>
      <c r="C15" s="288"/>
      <c r="D15" s="289"/>
      <c r="E15" s="207" t="s">
        <v>27</v>
      </c>
      <c r="F15" s="208"/>
      <c r="G15" s="203" t="s">
        <v>28</v>
      </c>
      <c r="H15" s="204"/>
      <c r="I15" s="117" t="s">
        <v>41</v>
      </c>
      <c r="J15" s="117"/>
      <c r="K15" s="117"/>
      <c r="L15" s="117"/>
      <c r="M15" s="117"/>
      <c r="N15" s="117"/>
      <c r="O15" s="143" t="s">
        <v>42</v>
      </c>
      <c r="P15" s="55"/>
      <c r="Q15" s="10" t="s">
        <v>29</v>
      </c>
      <c r="R15" s="143" t="s">
        <v>96</v>
      </c>
      <c r="S15" s="144"/>
      <c r="T15" s="145" t="s">
        <v>43</v>
      </c>
      <c r="U15" s="55"/>
      <c r="V15" s="9" t="s">
        <v>29</v>
      </c>
      <c r="W15" s="143" t="s">
        <v>44</v>
      </c>
      <c r="X15" s="145"/>
      <c r="Y15" s="55"/>
      <c r="Z15" s="106" t="s">
        <v>29</v>
      </c>
      <c r="AA15" s="107"/>
      <c r="AB15" s="108"/>
      <c r="AC15" s="92" t="s">
        <v>30</v>
      </c>
      <c r="AD15" s="93"/>
      <c r="AE15" s="93"/>
      <c r="AF15" s="93"/>
      <c r="AG15" s="50"/>
      <c r="AH15" s="143" t="s">
        <v>45</v>
      </c>
      <c r="AI15" s="145"/>
      <c r="AJ15" s="145"/>
      <c r="AK15" s="144"/>
      <c r="AL15" s="145" t="s">
        <v>46</v>
      </c>
      <c r="AM15" s="145"/>
      <c r="AN15" s="145"/>
      <c r="AO15" s="54" t="s">
        <v>47</v>
      </c>
      <c r="AP15" s="55"/>
      <c r="AQ15" s="49" t="s">
        <v>30</v>
      </c>
      <c r="AR15" s="50"/>
      <c r="AS15" s="48"/>
      <c r="AT15" s="322"/>
      <c r="AU15" s="287" t="s">
        <v>124</v>
      </c>
      <c r="AV15" s="288"/>
      <c r="AW15" s="289"/>
      <c r="AX15" s="207" t="s">
        <v>27</v>
      </c>
      <c r="AY15" s="208"/>
      <c r="AZ15" s="203" t="s">
        <v>28</v>
      </c>
      <c r="BA15" s="204"/>
      <c r="BB15" s="117" t="s">
        <v>41</v>
      </c>
      <c r="BC15" s="117"/>
      <c r="BD15" s="117"/>
      <c r="BE15" s="117"/>
      <c r="BF15" s="117"/>
      <c r="BG15" s="117"/>
      <c r="BH15" s="143" t="s">
        <v>42</v>
      </c>
      <c r="BI15" s="55"/>
      <c r="BJ15" s="10" t="s">
        <v>29</v>
      </c>
      <c r="BK15" s="143" t="s">
        <v>96</v>
      </c>
      <c r="BL15" s="144"/>
      <c r="BM15" s="145" t="s">
        <v>43</v>
      </c>
      <c r="BN15" s="55"/>
      <c r="BO15" s="9" t="s">
        <v>29</v>
      </c>
      <c r="BP15" s="143" t="s">
        <v>44</v>
      </c>
      <c r="BQ15" s="145"/>
      <c r="BR15" s="55"/>
      <c r="BS15" s="106" t="s">
        <v>29</v>
      </c>
      <c r="BT15" s="107"/>
      <c r="BU15" s="108"/>
      <c r="BV15" s="92" t="s">
        <v>30</v>
      </c>
      <c r="BW15" s="93"/>
      <c r="BX15" s="93"/>
      <c r="BY15" s="93"/>
      <c r="BZ15" s="50"/>
      <c r="CA15" s="143" t="s">
        <v>45</v>
      </c>
      <c r="CB15" s="145"/>
      <c r="CC15" s="145"/>
      <c r="CD15" s="144"/>
      <c r="CE15" s="145" t="s">
        <v>46</v>
      </c>
      <c r="CF15" s="145"/>
      <c r="CG15" s="145"/>
      <c r="CH15" s="54" t="s">
        <v>47</v>
      </c>
      <c r="CI15" s="55"/>
      <c r="CJ15" s="49" t="s">
        <v>30</v>
      </c>
      <c r="CK15" s="50"/>
    </row>
    <row r="16" spans="1:89" ht="36" customHeight="1" thickBot="1" x14ac:dyDescent="0.2">
      <c r="A16" s="322"/>
      <c r="B16" s="290" t="str">
        <f>IF(ISERROR(VLOOKUP($AR$1,#REF!,13,0)),"",(VLOOKUP($AR$1,#REF!,13,0)))</f>
        <v/>
      </c>
      <c r="C16" s="291"/>
      <c r="D16" s="292"/>
      <c r="E16" s="201" t="str">
        <f>IF(ISERROR(VLOOKUP($AR$1,#REF!,14,0)),"",(VLOOKUP($AR$1,#REF!,14,0)))</f>
        <v/>
      </c>
      <c r="F16" s="202"/>
      <c r="G16" s="205" t="str">
        <f>IF(ISERROR(VLOOKUP($AR$1,#REF!,15,0)),"",(VLOOKUP($AR$1,#REF!,15,0)))</f>
        <v/>
      </c>
      <c r="H16" s="206"/>
      <c r="I16" s="258" t="str">
        <f>IF(ISERROR(VLOOKUP($AR$1,#REF!,16,0)),"",(VLOOKUP($AR$1,#REF!,16,0)))</f>
        <v/>
      </c>
      <c r="J16" s="259"/>
      <c r="K16" s="259"/>
      <c r="L16" s="259"/>
      <c r="M16" s="259"/>
      <c r="N16" s="260"/>
      <c r="O16" s="198" t="str">
        <f>IF(ISERROR(VLOOKUP($AR$1,#REF!,17,0)),"",(VLOOKUP($AR$1,#REF!,17,0)))</f>
        <v/>
      </c>
      <c r="P16" s="74"/>
      <c r="Q16" s="33" t="str">
        <f>IF(ISERROR(VLOOKUP($AR$1,#REF!,18,0)),"",(VLOOKUP($AR$1,#REF!,18,0)))</f>
        <v/>
      </c>
      <c r="R16" s="198" t="str">
        <f>IF(ISERROR(VLOOKUP($AR$1,#REF!,19,0)),"",(VLOOKUP($AR$1,#REF!,19,0)))</f>
        <v/>
      </c>
      <c r="S16" s="200"/>
      <c r="T16" s="199" t="str">
        <f>IF(ISERROR(VLOOKUP($AR$1,#REF!,20,0)),"",(VLOOKUP($AR$1,#REF!,20,0)))</f>
        <v/>
      </c>
      <c r="U16" s="200"/>
      <c r="V16" s="34" t="str">
        <f>IF(ISERROR(VLOOKUP($AR$1,#REF!,21,0)),"",(VLOOKUP($AR$1,#REF!,21,0)))</f>
        <v/>
      </c>
      <c r="W16" s="198" t="str">
        <f>IF(ISERROR(VLOOKUP($AR$1,#REF!,22,0)),"",(VLOOKUP($AR$1,#REF!,22,0)))</f>
        <v/>
      </c>
      <c r="X16" s="199"/>
      <c r="Y16" s="74"/>
      <c r="Z16" s="109" t="str">
        <f>IF(ISERROR(VLOOKUP($AR$1,#REF!,23,0)),"",(VLOOKUP($AR$1,#REF!,23,0)))</f>
        <v/>
      </c>
      <c r="AA16" s="96"/>
      <c r="AB16" s="110"/>
      <c r="AC16" s="95" t="str">
        <f>IF(ISERROR(VLOOKUP($AR$1,#REF!,24,0)),"",(VLOOKUP($AR$1,#REF!,24,0)))</f>
        <v/>
      </c>
      <c r="AD16" s="96"/>
      <c r="AE16" s="96"/>
      <c r="AF16" s="96"/>
      <c r="AG16" s="97"/>
      <c r="AH16" s="198" t="str">
        <f>IF(ISERROR(VLOOKUP($AR$1,#REF!,25,0)),"",(VLOOKUP($AR$1,#REF!,25,0)))</f>
        <v/>
      </c>
      <c r="AI16" s="199"/>
      <c r="AJ16" s="199"/>
      <c r="AK16" s="200"/>
      <c r="AL16" s="199" t="str">
        <f>IF(ISERROR(VLOOKUP($AR$1,#REF!,26,0)),"",(VLOOKUP($AR$1,#REF!,26,0)))</f>
        <v/>
      </c>
      <c r="AM16" s="199"/>
      <c r="AN16" s="199"/>
      <c r="AO16" s="73" t="str">
        <f>IF(ISERROR(VLOOKUP($AR$1,#REF!,27,0)),"",(VLOOKUP($AR$1,#REF!,27,0)))</f>
        <v/>
      </c>
      <c r="AP16" s="74"/>
      <c r="AQ16" s="51" t="str">
        <f>IF(ISERROR(VLOOKUP($AR$1,#REF!,28,0)),"",(VLOOKUP($AR$1,#REF!,28,0)))</f>
        <v/>
      </c>
      <c r="AR16" s="52"/>
      <c r="AS16" s="48"/>
      <c r="AT16" s="322"/>
      <c r="AU16" s="290" t="str">
        <f>IF(ISERROR(VLOOKUP($AR$1,#REF!,13,0)),"",(VLOOKUP($AR$1,#REF!,13,0)))</f>
        <v/>
      </c>
      <c r="AV16" s="291"/>
      <c r="AW16" s="292"/>
      <c r="AX16" s="201" t="str">
        <f>IF(ISERROR(VLOOKUP($AR$1,#REF!,14,0)),"",(VLOOKUP($AR$1,#REF!,14,0)))</f>
        <v/>
      </c>
      <c r="AY16" s="202"/>
      <c r="AZ16" s="205" t="str">
        <f>IF(ISERROR(VLOOKUP($AR$1,#REF!,15,0)),"",(VLOOKUP($AR$1,#REF!,15,0)))</f>
        <v/>
      </c>
      <c r="BA16" s="206"/>
      <c r="BB16" s="258" t="str">
        <f>IF(ISERROR(VLOOKUP($AR$1,#REF!,16,0)),"",(VLOOKUP($AR$1,#REF!,16,0)))</f>
        <v/>
      </c>
      <c r="BC16" s="259"/>
      <c r="BD16" s="259"/>
      <c r="BE16" s="259"/>
      <c r="BF16" s="259"/>
      <c r="BG16" s="260"/>
      <c r="BH16" s="198" t="str">
        <f>IF(ISERROR(VLOOKUP($AR$1,#REF!,17,0)),"",(VLOOKUP($AR$1,#REF!,17,0)))</f>
        <v/>
      </c>
      <c r="BI16" s="74"/>
      <c r="BJ16" s="33" t="str">
        <f>IF(ISERROR(VLOOKUP($AR$1,#REF!,18,0)),"",(VLOOKUP($AR$1,#REF!,18,0)))</f>
        <v/>
      </c>
      <c r="BK16" s="198" t="str">
        <f>IF(ISERROR(VLOOKUP($AR$1,#REF!,19,0)),"",(VLOOKUP($AR$1,#REF!,19,0)))</f>
        <v/>
      </c>
      <c r="BL16" s="200"/>
      <c r="BM16" s="199" t="str">
        <f>IF(ISERROR(VLOOKUP($AR$1,#REF!,20,0)),"",(VLOOKUP($AR$1,#REF!,20,0)))</f>
        <v/>
      </c>
      <c r="BN16" s="200"/>
      <c r="BO16" s="34" t="str">
        <f>IF(ISERROR(VLOOKUP($AR$1,#REF!,21,0)),"",(VLOOKUP($AR$1,#REF!,21,0)))</f>
        <v/>
      </c>
      <c r="BP16" s="198" t="str">
        <f>IF(ISERROR(VLOOKUP($AR$1,#REF!,22,0)),"",(VLOOKUP($AR$1,#REF!,22,0)))</f>
        <v/>
      </c>
      <c r="BQ16" s="199"/>
      <c r="BR16" s="74"/>
      <c r="BS16" s="109" t="str">
        <f>IF(ISERROR(VLOOKUP($AR$1,#REF!,23,0)),"",(VLOOKUP($AR$1,#REF!,23,0)))</f>
        <v/>
      </c>
      <c r="BT16" s="96"/>
      <c r="BU16" s="110"/>
      <c r="BV16" s="95" t="str">
        <f>IF(ISERROR(VLOOKUP($AR$1,#REF!,24,0)),"",(VLOOKUP($AR$1,#REF!,24,0)))</f>
        <v/>
      </c>
      <c r="BW16" s="96"/>
      <c r="BX16" s="96"/>
      <c r="BY16" s="96"/>
      <c r="BZ16" s="97"/>
      <c r="CA16" s="198" t="str">
        <f>IF(ISERROR(VLOOKUP($AR$1,#REF!,25,0)),"",(VLOOKUP($AR$1,#REF!,25,0)))</f>
        <v/>
      </c>
      <c r="CB16" s="199"/>
      <c r="CC16" s="199"/>
      <c r="CD16" s="200"/>
      <c r="CE16" s="199" t="str">
        <f>IF(ISERROR(VLOOKUP($AR$1,#REF!,26,0)),"",(VLOOKUP($AR$1,#REF!,26,0)))</f>
        <v/>
      </c>
      <c r="CF16" s="199"/>
      <c r="CG16" s="199"/>
      <c r="CH16" s="73" t="str">
        <f>IF(ISERROR(VLOOKUP($AR$1,#REF!,27,0)),"",(VLOOKUP($AR$1,#REF!,27,0)))</f>
        <v/>
      </c>
      <c r="CI16" s="74"/>
      <c r="CJ16" s="51" t="str">
        <f>IF(ISERROR(VLOOKUP($AR$1,#REF!,28,0)),"",(VLOOKUP($AR$1,#REF!,28,0)))</f>
        <v/>
      </c>
      <c r="CK16" s="52"/>
    </row>
    <row r="17" spans="1:89" ht="26.25" customHeight="1" thickBot="1" x14ac:dyDescent="0.2">
      <c r="A17" s="322"/>
      <c r="B17" s="284" t="s">
        <v>11</v>
      </c>
      <c r="C17" s="154"/>
      <c r="D17" s="154"/>
      <c r="E17" s="220"/>
      <c r="F17" s="220"/>
      <c r="G17" s="154"/>
      <c r="H17" s="154"/>
      <c r="I17" s="154"/>
      <c r="J17" s="154"/>
      <c r="K17" s="154" t="s">
        <v>12</v>
      </c>
      <c r="L17" s="154"/>
      <c r="M17" s="154"/>
      <c r="N17" s="154"/>
      <c r="O17" s="154"/>
      <c r="P17" s="154"/>
      <c r="Q17" s="154"/>
      <c r="R17" s="154"/>
      <c r="S17" s="154" t="s">
        <v>13</v>
      </c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 t="s">
        <v>14</v>
      </c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62"/>
      <c r="AS17" s="48"/>
      <c r="AT17" s="322"/>
      <c r="AU17" s="284" t="s">
        <v>11</v>
      </c>
      <c r="AV17" s="154"/>
      <c r="AW17" s="154"/>
      <c r="AX17" s="220"/>
      <c r="AY17" s="220"/>
      <c r="AZ17" s="154"/>
      <c r="BA17" s="154"/>
      <c r="BB17" s="154"/>
      <c r="BC17" s="154"/>
      <c r="BD17" s="154" t="s">
        <v>12</v>
      </c>
      <c r="BE17" s="154"/>
      <c r="BF17" s="154"/>
      <c r="BG17" s="154"/>
      <c r="BH17" s="154"/>
      <c r="BI17" s="154"/>
      <c r="BJ17" s="154"/>
      <c r="BK17" s="154"/>
      <c r="BL17" s="154" t="s">
        <v>13</v>
      </c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4"/>
      <c r="BX17" s="154"/>
      <c r="BY17" s="154" t="s">
        <v>14</v>
      </c>
      <c r="BZ17" s="154"/>
      <c r="CA17" s="154"/>
      <c r="CB17" s="154"/>
      <c r="CC17" s="154"/>
      <c r="CD17" s="154"/>
      <c r="CE17" s="154"/>
      <c r="CF17" s="154"/>
      <c r="CG17" s="154"/>
      <c r="CH17" s="154"/>
      <c r="CI17" s="154"/>
      <c r="CJ17" s="154"/>
      <c r="CK17" s="162"/>
    </row>
    <row r="18" spans="1:89" ht="15" customHeight="1" x14ac:dyDescent="0.15">
      <c r="A18" s="322"/>
      <c r="B18" s="143" t="s">
        <v>48</v>
      </c>
      <c r="C18" s="145"/>
      <c r="D18" s="145"/>
      <c r="E18" s="145"/>
      <c r="F18" s="145"/>
      <c r="G18" s="145"/>
      <c r="H18" s="145"/>
      <c r="I18" s="145"/>
      <c r="J18" s="55"/>
      <c r="K18" s="143" t="s">
        <v>49</v>
      </c>
      <c r="L18" s="145"/>
      <c r="M18" s="145"/>
      <c r="N18" s="145"/>
      <c r="O18" s="145"/>
      <c r="P18" s="145"/>
      <c r="Q18" s="145"/>
      <c r="R18" s="55"/>
      <c r="S18" s="143" t="s">
        <v>50</v>
      </c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55"/>
      <c r="AF18" s="93" t="s">
        <v>34</v>
      </c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50"/>
      <c r="AS18" s="48"/>
      <c r="AT18" s="322"/>
      <c r="AU18" s="143" t="s">
        <v>48</v>
      </c>
      <c r="AV18" s="145"/>
      <c r="AW18" s="145"/>
      <c r="AX18" s="145"/>
      <c r="AY18" s="145"/>
      <c r="AZ18" s="145"/>
      <c r="BA18" s="145"/>
      <c r="BB18" s="145"/>
      <c r="BC18" s="55"/>
      <c r="BD18" s="143" t="s">
        <v>49</v>
      </c>
      <c r="BE18" s="145"/>
      <c r="BF18" s="145"/>
      <c r="BG18" s="145"/>
      <c r="BH18" s="145"/>
      <c r="BI18" s="145"/>
      <c r="BJ18" s="145"/>
      <c r="BK18" s="55"/>
      <c r="BL18" s="143" t="s">
        <v>50</v>
      </c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55"/>
      <c r="BY18" s="93" t="s">
        <v>34</v>
      </c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50"/>
    </row>
    <row r="19" spans="1:89" ht="47.25" customHeight="1" thickBot="1" x14ac:dyDescent="0.2">
      <c r="A19" s="322"/>
      <c r="B19" s="170" t="str">
        <f>IF(ISERROR(VLOOKUP($AR$1,#REF!,29,0)),"",(VLOOKUP($AR$1,#REF!,29,0)))</f>
        <v/>
      </c>
      <c r="C19" s="171"/>
      <c r="D19" s="171"/>
      <c r="E19" s="171"/>
      <c r="F19" s="171"/>
      <c r="G19" s="171"/>
      <c r="H19" s="171"/>
      <c r="I19" s="171"/>
      <c r="J19" s="172"/>
      <c r="K19" s="170" t="str">
        <f>IF(ISERROR(VLOOKUP($AR$1,#REF!,30,0)),"",(VLOOKUP($AR$1,#REF!,30,0)))</f>
        <v/>
      </c>
      <c r="L19" s="171"/>
      <c r="M19" s="171"/>
      <c r="N19" s="171"/>
      <c r="O19" s="171"/>
      <c r="P19" s="171"/>
      <c r="Q19" s="171"/>
      <c r="R19" s="172"/>
      <c r="S19" s="170" t="str">
        <f>IF(ISERROR(VLOOKUP($AR$1,#REF!,31,0)),"",(VLOOKUP($AR$1,#REF!,31,0)))</f>
        <v/>
      </c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2"/>
      <c r="AF19" s="159" t="str">
        <f>IF(ISERROR(VLOOKUP($AR$1,#REF!,32,0)),"",(VLOOKUP($AR$1,#REF!,32,0)))</f>
        <v/>
      </c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1"/>
      <c r="AS19" s="48"/>
      <c r="AT19" s="322"/>
      <c r="AU19" s="326" t="str">
        <f>IF(ISERROR(VLOOKUP($AR$1,#REF!,29,0)),"",(VLOOKUP($AR$1,#REF!,29,0)))</f>
        <v/>
      </c>
      <c r="AV19" s="327"/>
      <c r="AW19" s="327"/>
      <c r="AX19" s="327"/>
      <c r="AY19" s="327"/>
      <c r="AZ19" s="327"/>
      <c r="BA19" s="327"/>
      <c r="BB19" s="327"/>
      <c r="BC19" s="328"/>
      <c r="BD19" s="326" t="str">
        <f>IF(ISERROR(VLOOKUP($AR$1,#REF!,30,0)),"",(VLOOKUP($AR$1,#REF!,30,0)))</f>
        <v/>
      </c>
      <c r="BE19" s="327"/>
      <c r="BF19" s="327"/>
      <c r="BG19" s="327"/>
      <c r="BH19" s="327"/>
      <c r="BI19" s="327"/>
      <c r="BJ19" s="327"/>
      <c r="BK19" s="328"/>
      <c r="BL19" s="326" t="str">
        <f>IF(ISERROR(VLOOKUP($AR$1,#REF!,31,0)),"",(VLOOKUP($AR$1,#REF!,31,0)))</f>
        <v/>
      </c>
      <c r="BM19" s="327"/>
      <c r="BN19" s="327"/>
      <c r="BO19" s="327"/>
      <c r="BP19" s="327"/>
      <c r="BQ19" s="327"/>
      <c r="BR19" s="327"/>
      <c r="BS19" s="327"/>
      <c r="BT19" s="327"/>
      <c r="BU19" s="327"/>
      <c r="BV19" s="327"/>
      <c r="BW19" s="327"/>
      <c r="BX19" s="328"/>
      <c r="BY19" s="329" t="str">
        <f>IF(ISERROR(VLOOKUP($AR$1,#REF!,32,0)),"",(VLOOKUP($AR$1,#REF!,32,0)))</f>
        <v/>
      </c>
      <c r="BZ19" s="330"/>
      <c r="CA19" s="330"/>
      <c r="CB19" s="330"/>
      <c r="CC19" s="330"/>
      <c r="CD19" s="330"/>
      <c r="CE19" s="330"/>
      <c r="CF19" s="330"/>
      <c r="CG19" s="330"/>
      <c r="CH19" s="330"/>
      <c r="CI19" s="330"/>
      <c r="CJ19" s="330"/>
      <c r="CK19" s="331"/>
    </row>
    <row r="20" spans="1:89" ht="25.5" customHeight="1" x14ac:dyDescent="0.15">
      <c r="A20" s="322"/>
      <c r="B20" s="101" t="s">
        <v>15</v>
      </c>
      <c r="C20" s="102"/>
      <c r="D20" s="102"/>
      <c r="E20" s="103" t="str">
        <f>IF(ISERROR(VLOOKUP($AR$1,#REF!,33,0)),"",(VLOOKUP($AR$1,#REF!,33,0)))</f>
        <v/>
      </c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4"/>
      <c r="AS20" s="48"/>
      <c r="AT20" s="322"/>
      <c r="AU20" s="101" t="s">
        <v>15</v>
      </c>
      <c r="AV20" s="102"/>
      <c r="AW20" s="102"/>
      <c r="AX20" s="103" t="str">
        <f>IF(ISERROR(VLOOKUP($AR$1,#REF!,33,0)),"",(VLOOKUP($AR$1,#REF!,33,0)))</f>
        <v/>
      </c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  <c r="CH20" s="103"/>
      <c r="CI20" s="103"/>
      <c r="CJ20" s="103"/>
      <c r="CK20" s="104"/>
    </row>
    <row r="21" spans="1:89" ht="22.5" customHeight="1" thickBot="1" x14ac:dyDescent="0.2">
      <c r="A21" s="322"/>
      <c r="B21" s="101"/>
      <c r="C21" s="102"/>
      <c r="D21" s="102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4"/>
      <c r="AS21" s="48"/>
      <c r="AT21" s="322"/>
      <c r="AU21" s="101"/>
      <c r="AV21" s="102"/>
      <c r="AW21" s="102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4"/>
    </row>
    <row r="22" spans="1:89" ht="12" customHeight="1" x14ac:dyDescent="0.15">
      <c r="A22" s="420"/>
      <c r="B22" s="209" t="s">
        <v>16</v>
      </c>
      <c r="C22" s="210"/>
      <c r="D22" s="210"/>
      <c r="E22" s="87" t="s">
        <v>51</v>
      </c>
      <c r="F22" s="88"/>
      <c r="G22" s="143" t="s">
        <v>68</v>
      </c>
      <c r="H22" s="145"/>
      <c r="I22" s="145"/>
      <c r="J22" s="55"/>
      <c r="K22" s="155" t="s">
        <v>52</v>
      </c>
      <c r="L22" s="88"/>
      <c r="M22" s="143" t="s">
        <v>69</v>
      </c>
      <c r="N22" s="145"/>
      <c r="O22" s="145"/>
      <c r="P22" s="55"/>
      <c r="Q22" s="155" t="s">
        <v>53</v>
      </c>
      <c r="R22" s="88"/>
      <c r="S22" s="143" t="s">
        <v>70</v>
      </c>
      <c r="T22" s="145"/>
      <c r="U22" s="145"/>
      <c r="V22" s="55"/>
      <c r="W22" s="155" t="s">
        <v>54</v>
      </c>
      <c r="X22" s="87"/>
      <c r="Y22" s="87"/>
      <c r="Z22" s="88"/>
      <c r="AA22" s="57" t="s">
        <v>71</v>
      </c>
      <c r="AB22" s="58"/>
      <c r="AC22" s="58"/>
      <c r="AD22" s="58"/>
      <c r="AE22" s="58"/>
      <c r="AF22" s="58"/>
      <c r="AG22" s="58"/>
      <c r="AH22" s="58"/>
      <c r="AI22" s="58"/>
      <c r="AJ22" s="59"/>
      <c r="AK22" s="155" t="s">
        <v>55</v>
      </c>
      <c r="AL22" s="87"/>
      <c r="AM22" s="88"/>
      <c r="AN22" s="57" t="s">
        <v>72</v>
      </c>
      <c r="AO22" s="58"/>
      <c r="AP22" s="58"/>
      <c r="AQ22" s="58"/>
      <c r="AR22" s="59"/>
      <c r="AS22" s="48"/>
      <c r="AT22" s="420"/>
      <c r="AU22" s="209" t="s">
        <v>16</v>
      </c>
      <c r="AV22" s="210"/>
      <c r="AW22" s="210"/>
      <c r="AX22" s="87" t="s">
        <v>51</v>
      </c>
      <c r="AY22" s="88"/>
      <c r="AZ22" s="143" t="s">
        <v>68</v>
      </c>
      <c r="BA22" s="145"/>
      <c r="BB22" s="145"/>
      <c r="BC22" s="55"/>
      <c r="BD22" s="155" t="s">
        <v>52</v>
      </c>
      <c r="BE22" s="88"/>
      <c r="BF22" s="143" t="s">
        <v>69</v>
      </c>
      <c r="BG22" s="145"/>
      <c r="BH22" s="145"/>
      <c r="BI22" s="55"/>
      <c r="BJ22" s="155" t="s">
        <v>53</v>
      </c>
      <c r="BK22" s="88"/>
      <c r="BL22" s="143" t="s">
        <v>70</v>
      </c>
      <c r="BM22" s="145"/>
      <c r="BN22" s="145"/>
      <c r="BO22" s="55"/>
      <c r="BP22" s="155" t="s">
        <v>54</v>
      </c>
      <c r="BQ22" s="87"/>
      <c r="BR22" s="87"/>
      <c r="BS22" s="88"/>
      <c r="BT22" s="57" t="s">
        <v>71</v>
      </c>
      <c r="BU22" s="58"/>
      <c r="BV22" s="58"/>
      <c r="BW22" s="58"/>
      <c r="BX22" s="58"/>
      <c r="BY22" s="58"/>
      <c r="BZ22" s="58"/>
      <c r="CA22" s="58"/>
      <c r="CB22" s="58"/>
      <c r="CC22" s="59"/>
      <c r="CD22" s="155" t="s">
        <v>55</v>
      </c>
      <c r="CE22" s="87"/>
      <c r="CF22" s="88"/>
      <c r="CG22" s="57" t="s">
        <v>72</v>
      </c>
      <c r="CH22" s="58"/>
      <c r="CI22" s="58"/>
      <c r="CJ22" s="58"/>
      <c r="CK22" s="59"/>
    </row>
    <row r="23" spans="1:89" ht="33" customHeight="1" thickBot="1" x14ac:dyDescent="0.2">
      <c r="A23" s="420"/>
      <c r="B23" s="209"/>
      <c r="C23" s="210"/>
      <c r="D23" s="210"/>
      <c r="E23" s="87"/>
      <c r="F23" s="88"/>
      <c r="G23" s="156" t="str">
        <f>IF(ISERROR(VLOOKUP($AR$1,#REF!,34,0)),"",(VLOOKUP($AR$1,#REF!,34,0)))</f>
        <v/>
      </c>
      <c r="H23" s="157"/>
      <c r="I23" s="157"/>
      <c r="J23" s="158"/>
      <c r="K23" s="155"/>
      <c r="L23" s="88"/>
      <c r="M23" s="156" t="str">
        <f>IF(ISERROR(VLOOKUP($AR$1,#REF!,35,0)),"",(VLOOKUP($AR$1,#REF!,35,0)))</f>
        <v/>
      </c>
      <c r="N23" s="157"/>
      <c r="O23" s="157"/>
      <c r="P23" s="158"/>
      <c r="Q23" s="155"/>
      <c r="R23" s="88"/>
      <c r="S23" s="156" t="str">
        <f>IF(ISERROR(VLOOKUP($AR$1,#REF!,36,0)),"",(VLOOKUP($AR$1,#REF!,36,0)))</f>
        <v/>
      </c>
      <c r="T23" s="157"/>
      <c r="U23" s="157"/>
      <c r="V23" s="158"/>
      <c r="W23" s="155"/>
      <c r="X23" s="87"/>
      <c r="Y23" s="87"/>
      <c r="Z23" s="88"/>
      <c r="AA23" s="60" t="str">
        <f>IF(ISERROR(VLOOKUP($AR$1,#REF!,37,0)),"",(VLOOKUP($AR$1,#REF!,37,0)))</f>
        <v/>
      </c>
      <c r="AB23" s="61"/>
      <c r="AC23" s="61"/>
      <c r="AD23" s="61"/>
      <c r="AE23" s="61"/>
      <c r="AF23" s="61"/>
      <c r="AG23" s="61"/>
      <c r="AH23" s="61"/>
      <c r="AI23" s="61"/>
      <c r="AJ23" s="62"/>
      <c r="AK23" s="155"/>
      <c r="AL23" s="87"/>
      <c r="AM23" s="88"/>
      <c r="AN23" s="156" t="str">
        <f>IF(ISERROR(VLOOKUP($AR$1,#REF!,38,0)),"",(VLOOKUP($AR$1,#REF!,38,0)))</f>
        <v/>
      </c>
      <c r="AO23" s="157"/>
      <c r="AP23" s="157"/>
      <c r="AQ23" s="157"/>
      <c r="AR23" s="158"/>
      <c r="AS23" s="48"/>
      <c r="AT23" s="420"/>
      <c r="AU23" s="209"/>
      <c r="AV23" s="210"/>
      <c r="AW23" s="210"/>
      <c r="AX23" s="87"/>
      <c r="AY23" s="88"/>
      <c r="AZ23" s="156" t="str">
        <f>IF(ISERROR(VLOOKUP($AR$1,#REF!,34,0)),"",(VLOOKUP($AR$1,#REF!,34,0)))</f>
        <v/>
      </c>
      <c r="BA23" s="157"/>
      <c r="BB23" s="157"/>
      <c r="BC23" s="158"/>
      <c r="BD23" s="155"/>
      <c r="BE23" s="88"/>
      <c r="BF23" s="156" t="str">
        <f>IF(ISERROR(VLOOKUP($AR$1,#REF!,35,0)),"",(VLOOKUP($AR$1,#REF!,35,0)))</f>
        <v/>
      </c>
      <c r="BG23" s="157"/>
      <c r="BH23" s="157"/>
      <c r="BI23" s="158"/>
      <c r="BJ23" s="155"/>
      <c r="BK23" s="88"/>
      <c r="BL23" s="156" t="str">
        <f>IF(ISERROR(VLOOKUP($AR$1,#REF!,36,0)),"",(VLOOKUP($AR$1,#REF!,36,0)))</f>
        <v/>
      </c>
      <c r="BM23" s="157"/>
      <c r="BN23" s="157"/>
      <c r="BO23" s="158"/>
      <c r="BP23" s="155"/>
      <c r="BQ23" s="87"/>
      <c r="BR23" s="87"/>
      <c r="BS23" s="88"/>
      <c r="BT23" s="60" t="str">
        <f>IF(ISERROR(VLOOKUP($AR$1,#REF!,37,0)),"",(VLOOKUP($AR$1,#REF!,37,0)))</f>
        <v/>
      </c>
      <c r="BU23" s="61"/>
      <c r="BV23" s="61"/>
      <c r="BW23" s="61"/>
      <c r="BX23" s="61"/>
      <c r="BY23" s="61"/>
      <c r="BZ23" s="61"/>
      <c r="CA23" s="61"/>
      <c r="CB23" s="61"/>
      <c r="CC23" s="62"/>
      <c r="CD23" s="155"/>
      <c r="CE23" s="87"/>
      <c r="CF23" s="88"/>
      <c r="CG23" s="156" t="str">
        <f>IF(ISERROR(VLOOKUP($AR$1,#REF!,38,0)),"",(VLOOKUP($AR$1,#REF!,38,0)))</f>
        <v/>
      </c>
      <c r="CH23" s="157"/>
      <c r="CI23" s="157"/>
      <c r="CJ23" s="157"/>
      <c r="CK23" s="158"/>
    </row>
    <row r="24" spans="1:89" ht="12" customHeight="1" x14ac:dyDescent="0.15">
      <c r="A24" s="420"/>
      <c r="B24" s="209" t="s">
        <v>17</v>
      </c>
      <c r="C24" s="210"/>
      <c r="D24" s="210"/>
      <c r="E24" s="87" t="s">
        <v>56</v>
      </c>
      <c r="F24" s="87"/>
      <c r="G24" s="105"/>
      <c r="H24" s="100" t="str">
        <f>IF(ISERROR(VLOOKUP($AR$1,#REF!,39,0)),"",(VLOOKUP($AR$1,#REF!,39,0)))</f>
        <v/>
      </c>
      <c r="I24" s="100"/>
      <c r="J24" s="100"/>
      <c r="K24" s="87" t="s">
        <v>59</v>
      </c>
      <c r="L24" s="87"/>
      <c r="M24" s="105"/>
      <c r="N24" s="299" t="s">
        <v>58</v>
      </c>
      <c r="O24" s="300"/>
      <c r="P24" s="271" t="s">
        <v>61</v>
      </c>
      <c r="Q24" s="272"/>
      <c r="R24" s="212" t="s">
        <v>62</v>
      </c>
      <c r="S24" s="168"/>
      <c r="T24" s="105" t="s">
        <v>63</v>
      </c>
      <c r="U24" s="105"/>
      <c r="V24" s="105"/>
      <c r="W24" s="56" t="str">
        <f>IF(ISERROR(VLOOKUP($AR$1,#REF!,47,0)),"",(VLOOKUP($AR$1,#REF!,47,0)))</f>
        <v/>
      </c>
      <c r="X24" s="56"/>
      <c r="Y24" s="56"/>
      <c r="Z24" s="56"/>
      <c r="AA24" s="100"/>
      <c r="AB24" s="100"/>
      <c r="AC24" s="100"/>
      <c r="AD24" s="105" t="s">
        <v>113</v>
      </c>
      <c r="AE24" s="105"/>
      <c r="AF24" s="105"/>
      <c r="AG24" s="105"/>
      <c r="AH24" s="105"/>
      <c r="AI24" s="105"/>
      <c r="AJ24" s="105"/>
      <c r="AK24" s="167" t="s">
        <v>34</v>
      </c>
      <c r="AL24" s="167"/>
      <c r="AM24" s="167"/>
      <c r="AN24" s="168"/>
      <c r="AO24" s="168"/>
      <c r="AP24" s="168"/>
      <c r="AQ24" s="168"/>
      <c r="AR24" s="169"/>
      <c r="AS24" s="48"/>
      <c r="AT24" s="420"/>
      <c r="AU24" s="209" t="s">
        <v>17</v>
      </c>
      <c r="AV24" s="210"/>
      <c r="AW24" s="210"/>
      <c r="AX24" s="87" t="s">
        <v>56</v>
      </c>
      <c r="AY24" s="87"/>
      <c r="AZ24" s="105"/>
      <c r="BA24" s="100" t="str">
        <f>IF(ISERROR(VLOOKUP($AR$1,#REF!,39,0)),"",(VLOOKUP($AR$1,#REF!,39,0)))</f>
        <v/>
      </c>
      <c r="BB24" s="100"/>
      <c r="BC24" s="100"/>
      <c r="BD24" s="87" t="s">
        <v>59</v>
      </c>
      <c r="BE24" s="87"/>
      <c r="BF24" s="105"/>
      <c r="BG24" s="299" t="s">
        <v>58</v>
      </c>
      <c r="BH24" s="300"/>
      <c r="BI24" s="271" t="s">
        <v>61</v>
      </c>
      <c r="BJ24" s="272"/>
      <c r="BK24" s="212" t="s">
        <v>62</v>
      </c>
      <c r="BL24" s="168"/>
      <c r="BM24" s="105" t="s">
        <v>63</v>
      </c>
      <c r="BN24" s="105"/>
      <c r="BO24" s="105"/>
      <c r="BP24" s="56" t="str">
        <f>IF(ISERROR(VLOOKUP($AR$1,#REF!,47,0)),"",(VLOOKUP($AR$1,#REF!,47,0)))</f>
        <v/>
      </c>
      <c r="BQ24" s="56"/>
      <c r="BR24" s="56"/>
      <c r="BS24" s="56"/>
      <c r="BT24" s="100"/>
      <c r="BU24" s="100"/>
      <c r="BV24" s="100"/>
      <c r="BW24" s="105" t="s">
        <v>113</v>
      </c>
      <c r="BX24" s="105"/>
      <c r="BY24" s="105"/>
      <c r="BZ24" s="105"/>
      <c r="CA24" s="105"/>
      <c r="CB24" s="105"/>
      <c r="CC24" s="105"/>
      <c r="CD24" s="167" t="s">
        <v>34</v>
      </c>
      <c r="CE24" s="167"/>
      <c r="CF24" s="167"/>
      <c r="CG24" s="168"/>
      <c r="CH24" s="168"/>
      <c r="CI24" s="168"/>
      <c r="CJ24" s="168"/>
      <c r="CK24" s="169"/>
    </row>
    <row r="25" spans="1:89" ht="33" customHeight="1" x14ac:dyDescent="0.15">
      <c r="A25" s="420"/>
      <c r="B25" s="209"/>
      <c r="C25" s="210"/>
      <c r="D25" s="210"/>
      <c r="E25" s="87"/>
      <c r="F25" s="87"/>
      <c r="G25" s="87"/>
      <c r="H25" s="56"/>
      <c r="I25" s="56"/>
      <c r="J25" s="56"/>
      <c r="K25" s="87"/>
      <c r="L25" s="87"/>
      <c r="M25" s="88"/>
      <c r="N25" s="269" t="str">
        <f>IF(ISERROR(VLOOKUP($AR$1,#REF!,41,0)),"",(VLOOKUP($AR$1,#REF!,41,0)))</f>
        <v/>
      </c>
      <c r="O25" s="270"/>
      <c r="P25" s="213" t="str">
        <f>IF(ISERROR(VLOOKUP($AR$1,#REF!,42,0)),"",(VLOOKUP($AR$1,#REF!,42,0)))</f>
        <v/>
      </c>
      <c r="Q25" s="270"/>
      <c r="R25" s="213" t="str">
        <f>IF(ISERROR(VLOOKUP($AR$1,#REF!,43,0)),"",(VLOOKUP($AR$1,#REF!,43,0)))</f>
        <v/>
      </c>
      <c r="S25" s="214"/>
      <c r="T25" s="155"/>
      <c r="U25" s="87"/>
      <c r="V25" s="87"/>
      <c r="W25" s="56"/>
      <c r="X25" s="56"/>
      <c r="Y25" s="56"/>
      <c r="Z25" s="56"/>
      <c r="AA25" s="56"/>
      <c r="AB25" s="56"/>
      <c r="AC25" s="56"/>
      <c r="AD25" s="87"/>
      <c r="AE25" s="87"/>
      <c r="AF25" s="87"/>
      <c r="AG25" s="87"/>
      <c r="AH25" s="87"/>
      <c r="AI25" s="87"/>
      <c r="AJ25" s="88"/>
      <c r="AK25" s="164" t="str">
        <f>IF(ISERROR(VLOOKUP($AR$1,#REF!,49,0)),"",(VLOOKUP($AR$1,#REF!,49,0)))</f>
        <v/>
      </c>
      <c r="AL25" s="165"/>
      <c r="AM25" s="165"/>
      <c r="AN25" s="165"/>
      <c r="AO25" s="165"/>
      <c r="AP25" s="165"/>
      <c r="AQ25" s="165"/>
      <c r="AR25" s="166"/>
      <c r="AS25" s="48"/>
      <c r="AT25" s="420"/>
      <c r="AU25" s="209"/>
      <c r="AV25" s="210"/>
      <c r="AW25" s="210"/>
      <c r="AX25" s="87"/>
      <c r="AY25" s="87"/>
      <c r="AZ25" s="87"/>
      <c r="BA25" s="56"/>
      <c r="BB25" s="56"/>
      <c r="BC25" s="56"/>
      <c r="BD25" s="87"/>
      <c r="BE25" s="87"/>
      <c r="BF25" s="88"/>
      <c r="BG25" s="269" t="str">
        <f>IF(ISERROR(VLOOKUP($AR$1,#REF!,41,0)),"",(VLOOKUP($AR$1,#REF!,41,0)))</f>
        <v/>
      </c>
      <c r="BH25" s="270"/>
      <c r="BI25" s="213" t="str">
        <f>IF(ISERROR(VLOOKUP($AR$1,#REF!,42,0)),"",(VLOOKUP($AR$1,#REF!,42,0)))</f>
        <v/>
      </c>
      <c r="BJ25" s="270"/>
      <c r="BK25" s="213" t="str">
        <f>IF(ISERROR(VLOOKUP($AR$1,#REF!,43,0)),"",(VLOOKUP($AR$1,#REF!,43,0)))</f>
        <v/>
      </c>
      <c r="BL25" s="214"/>
      <c r="BM25" s="155"/>
      <c r="BN25" s="87"/>
      <c r="BO25" s="87"/>
      <c r="BP25" s="56"/>
      <c r="BQ25" s="56"/>
      <c r="BR25" s="56"/>
      <c r="BS25" s="56"/>
      <c r="BT25" s="56"/>
      <c r="BU25" s="56"/>
      <c r="BV25" s="56"/>
      <c r="BW25" s="87"/>
      <c r="BX25" s="87"/>
      <c r="BY25" s="87"/>
      <c r="BZ25" s="87"/>
      <c r="CA25" s="87"/>
      <c r="CB25" s="87"/>
      <c r="CC25" s="88"/>
      <c r="CD25" s="164" t="str">
        <f>IF(ISERROR(VLOOKUP($AR$1,#REF!,49,0)),"",(VLOOKUP($AR$1,#REF!,49,0)))</f>
        <v/>
      </c>
      <c r="CE25" s="165"/>
      <c r="CF25" s="165"/>
      <c r="CG25" s="165"/>
      <c r="CH25" s="165"/>
      <c r="CI25" s="165"/>
      <c r="CJ25" s="165"/>
      <c r="CK25" s="166"/>
    </row>
    <row r="26" spans="1:89" ht="12.75" customHeight="1" x14ac:dyDescent="0.15">
      <c r="A26" s="420"/>
      <c r="B26" s="209"/>
      <c r="C26" s="210"/>
      <c r="D26" s="210"/>
      <c r="E26" s="87" t="s">
        <v>57</v>
      </c>
      <c r="F26" s="87"/>
      <c r="G26" s="87"/>
      <c r="H26" s="167" t="s">
        <v>34</v>
      </c>
      <c r="I26" s="167"/>
      <c r="J26" s="167"/>
      <c r="K26" s="87" t="s">
        <v>60</v>
      </c>
      <c r="L26" s="87"/>
      <c r="M26" s="87"/>
      <c r="N26" s="168" t="s">
        <v>58</v>
      </c>
      <c r="O26" s="215"/>
      <c r="P26" s="271" t="s">
        <v>61</v>
      </c>
      <c r="Q26" s="215"/>
      <c r="R26" s="278" t="s">
        <v>62</v>
      </c>
      <c r="S26" s="168"/>
      <c r="T26" s="87" t="s">
        <v>64</v>
      </c>
      <c r="U26" s="87"/>
      <c r="V26" s="87"/>
      <c r="W26" s="56" t="str">
        <f>IF(ISERROR(VLOOKUP($AR$1,#REF!,48,0)),"",(VLOOKUP($AR$1,#REF!,48,0)))</f>
        <v/>
      </c>
      <c r="X26" s="56"/>
      <c r="Y26" s="56"/>
      <c r="Z26" s="56"/>
      <c r="AA26" s="56"/>
      <c r="AB26" s="56"/>
      <c r="AC26" s="56"/>
      <c r="AD26" s="87" t="s">
        <v>114</v>
      </c>
      <c r="AE26" s="87"/>
      <c r="AF26" s="87"/>
      <c r="AG26" s="87"/>
      <c r="AH26" s="87"/>
      <c r="AI26" s="87"/>
      <c r="AJ26" s="88"/>
      <c r="AK26" s="189" t="s">
        <v>34</v>
      </c>
      <c r="AL26" s="190"/>
      <c r="AM26" s="190"/>
      <c r="AN26" s="190"/>
      <c r="AO26" s="190"/>
      <c r="AP26" s="190"/>
      <c r="AQ26" s="190"/>
      <c r="AR26" s="191"/>
      <c r="AS26" s="48"/>
      <c r="AT26" s="420"/>
      <c r="AU26" s="209"/>
      <c r="AV26" s="210"/>
      <c r="AW26" s="210"/>
      <c r="AX26" s="87" t="s">
        <v>57</v>
      </c>
      <c r="AY26" s="87"/>
      <c r="AZ26" s="87"/>
      <c r="BA26" s="167" t="s">
        <v>34</v>
      </c>
      <c r="BB26" s="167"/>
      <c r="BC26" s="167"/>
      <c r="BD26" s="87" t="s">
        <v>60</v>
      </c>
      <c r="BE26" s="87"/>
      <c r="BF26" s="87"/>
      <c r="BG26" s="168" t="s">
        <v>58</v>
      </c>
      <c r="BH26" s="215"/>
      <c r="BI26" s="271" t="s">
        <v>61</v>
      </c>
      <c r="BJ26" s="215"/>
      <c r="BK26" s="278" t="s">
        <v>62</v>
      </c>
      <c r="BL26" s="168"/>
      <c r="BM26" s="87" t="s">
        <v>64</v>
      </c>
      <c r="BN26" s="87"/>
      <c r="BO26" s="87"/>
      <c r="BP26" s="56" t="str">
        <f>IF(ISERROR(VLOOKUP($AR$1,#REF!,48,0)),"",(VLOOKUP($AR$1,#REF!,48,0)))</f>
        <v/>
      </c>
      <c r="BQ26" s="56"/>
      <c r="BR26" s="56"/>
      <c r="BS26" s="56"/>
      <c r="BT26" s="56"/>
      <c r="BU26" s="56"/>
      <c r="BV26" s="56"/>
      <c r="BW26" s="87" t="s">
        <v>114</v>
      </c>
      <c r="BX26" s="87"/>
      <c r="BY26" s="87"/>
      <c r="BZ26" s="87"/>
      <c r="CA26" s="87"/>
      <c r="CB26" s="87"/>
      <c r="CC26" s="88"/>
      <c r="CD26" s="189" t="s">
        <v>34</v>
      </c>
      <c r="CE26" s="190"/>
      <c r="CF26" s="190"/>
      <c r="CG26" s="190"/>
      <c r="CH26" s="190"/>
      <c r="CI26" s="190"/>
      <c r="CJ26" s="190"/>
      <c r="CK26" s="191"/>
    </row>
    <row r="27" spans="1:89" ht="33" customHeight="1" thickBot="1" x14ac:dyDescent="0.2">
      <c r="A27" s="420"/>
      <c r="B27" s="209"/>
      <c r="C27" s="210"/>
      <c r="D27" s="210"/>
      <c r="E27" s="87"/>
      <c r="F27" s="87"/>
      <c r="G27" s="88"/>
      <c r="H27" s="164" t="str">
        <f>IF(ISERROR(VLOOKUP($AR$1,#REF!,40,0)),"",(VLOOKUP($AR$1,#REF!,40,0)))</f>
        <v/>
      </c>
      <c r="I27" s="165"/>
      <c r="J27" s="211"/>
      <c r="K27" s="155"/>
      <c r="L27" s="87"/>
      <c r="M27" s="88"/>
      <c r="N27" s="269" t="str">
        <f>IF(ISERROR(VLOOKUP($AR$1,#REF!,44,0)),"",(VLOOKUP($AR$1,#REF!,44,0)))</f>
        <v/>
      </c>
      <c r="O27" s="270"/>
      <c r="P27" s="213" t="str">
        <f>IF(ISERROR(VLOOKUP($AR$1,#REF!,45,0)),"",(VLOOKUP($AR$1,#REF!,45,0)))</f>
        <v/>
      </c>
      <c r="Q27" s="270"/>
      <c r="R27" s="213" t="str">
        <f>IF(ISERROR(VLOOKUP($AR$1,#REF!,46,0)),"",(VLOOKUP($AR$1,#REF!,46,0)))</f>
        <v/>
      </c>
      <c r="S27" s="214"/>
      <c r="T27" s="279"/>
      <c r="U27" s="280"/>
      <c r="V27" s="280"/>
      <c r="W27" s="86"/>
      <c r="X27" s="56"/>
      <c r="Y27" s="56"/>
      <c r="Z27" s="56"/>
      <c r="AA27" s="56"/>
      <c r="AB27" s="56"/>
      <c r="AC27" s="56"/>
      <c r="AD27" s="87"/>
      <c r="AE27" s="87"/>
      <c r="AF27" s="87"/>
      <c r="AG27" s="87"/>
      <c r="AH27" s="87"/>
      <c r="AI27" s="87"/>
      <c r="AJ27" s="87"/>
      <c r="AK27" s="192" t="str">
        <f>IF(ISERROR(VLOOKUP($AR$1,#REF!,50,0)),"",(VLOOKUP($AR$1,#REF!,50,0)))</f>
        <v/>
      </c>
      <c r="AL27" s="192"/>
      <c r="AM27" s="192"/>
      <c r="AN27" s="192"/>
      <c r="AO27" s="192"/>
      <c r="AP27" s="193"/>
      <c r="AQ27" s="193"/>
      <c r="AR27" s="194"/>
      <c r="AS27" s="48"/>
      <c r="AT27" s="420"/>
      <c r="AU27" s="209"/>
      <c r="AV27" s="210"/>
      <c r="AW27" s="210"/>
      <c r="AX27" s="87"/>
      <c r="AY27" s="87"/>
      <c r="AZ27" s="88"/>
      <c r="BA27" s="164" t="str">
        <f>IF(ISERROR(VLOOKUP($AR$1,#REF!,40,0)),"",(VLOOKUP($AR$1,#REF!,40,0)))</f>
        <v/>
      </c>
      <c r="BB27" s="165"/>
      <c r="BC27" s="211"/>
      <c r="BD27" s="155"/>
      <c r="BE27" s="87"/>
      <c r="BF27" s="88"/>
      <c r="BG27" s="269" t="str">
        <f>IF(ISERROR(VLOOKUP($AR$1,#REF!,44,0)),"",(VLOOKUP($AR$1,#REF!,44,0)))</f>
        <v/>
      </c>
      <c r="BH27" s="270"/>
      <c r="BI27" s="213" t="str">
        <f>IF(ISERROR(VLOOKUP($AR$1,#REF!,45,0)),"",(VLOOKUP($AR$1,#REF!,45,0)))</f>
        <v/>
      </c>
      <c r="BJ27" s="270"/>
      <c r="BK27" s="213" t="str">
        <f>IF(ISERROR(VLOOKUP($AR$1,#REF!,46,0)),"",(VLOOKUP($AR$1,#REF!,46,0)))</f>
        <v/>
      </c>
      <c r="BL27" s="214"/>
      <c r="BM27" s="279"/>
      <c r="BN27" s="280"/>
      <c r="BO27" s="280"/>
      <c r="BP27" s="86"/>
      <c r="BQ27" s="56"/>
      <c r="BR27" s="56"/>
      <c r="BS27" s="56"/>
      <c r="BT27" s="56"/>
      <c r="BU27" s="56"/>
      <c r="BV27" s="56"/>
      <c r="BW27" s="87"/>
      <c r="BX27" s="87"/>
      <c r="BY27" s="87"/>
      <c r="BZ27" s="87"/>
      <c r="CA27" s="87"/>
      <c r="CB27" s="87"/>
      <c r="CC27" s="87"/>
      <c r="CD27" s="192" t="str">
        <f>IF(ISERROR(VLOOKUP($AR$1,#REF!,50,0)),"",(VLOOKUP($AR$1,#REF!,50,0)))</f>
        <v/>
      </c>
      <c r="CE27" s="192"/>
      <c r="CF27" s="192"/>
      <c r="CG27" s="192"/>
      <c r="CH27" s="192"/>
      <c r="CI27" s="193"/>
      <c r="CJ27" s="193"/>
      <c r="CK27" s="194"/>
    </row>
    <row r="28" spans="1:89" ht="15" customHeight="1" x14ac:dyDescent="0.15">
      <c r="A28" s="420"/>
      <c r="B28" s="325" t="s">
        <v>18</v>
      </c>
      <c r="C28" s="64"/>
      <c r="D28" s="64"/>
      <c r="E28" s="87" t="s">
        <v>101</v>
      </c>
      <c r="F28" s="87"/>
      <c r="G28" s="323" t="str">
        <f>IF(ISERROR(VLOOKUP($AR$1,#REF!,52,0)),"",(VLOOKUP($AR$1,#REF!,52,0)))</f>
        <v/>
      </c>
      <c r="H28" s="324"/>
      <c r="I28" s="324"/>
      <c r="J28" s="324"/>
      <c r="K28" s="323"/>
      <c r="L28" s="323"/>
      <c r="M28" s="323"/>
      <c r="N28" s="298" t="s">
        <v>66</v>
      </c>
      <c r="O28" s="100" t="str">
        <f>IF(ISERROR(VLOOKUP($AR$1,#REF!,54,0)),"",(VLOOKUP($AR$1,#REF!,54,0)))</f>
        <v/>
      </c>
      <c r="P28" s="100"/>
      <c r="Q28" s="273" t="s">
        <v>67</v>
      </c>
      <c r="R28" s="274"/>
      <c r="S28" s="275"/>
      <c r="T28" s="253" t="s">
        <v>73</v>
      </c>
      <c r="U28" s="254"/>
      <c r="V28" s="254"/>
      <c r="W28" s="255"/>
      <c r="X28" s="63" t="s">
        <v>102</v>
      </c>
      <c r="Y28" s="64"/>
      <c r="Z28" s="64"/>
      <c r="AA28" s="64"/>
      <c r="AB28" s="64"/>
      <c r="AC28" s="66" t="s">
        <v>34</v>
      </c>
      <c r="AD28" s="66"/>
      <c r="AE28" s="66"/>
      <c r="AF28" s="66"/>
      <c r="AG28" s="66"/>
      <c r="AH28" s="66"/>
      <c r="AI28" s="66"/>
      <c r="AJ28" s="66"/>
      <c r="AK28" s="64" t="s">
        <v>97</v>
      </c>
      <c r="AL28" s="64"/>
      <c r="AM28" s="64"/>
      <c r="AN28" s="64"/>
      <c r="AO28" s="65"/>
      <c r="AP28" s="143" t="s">
        <v>74</v>
      </c>
      <c r="AQ28" s="145"/>
      <c r="AR28" s="55"/>
      <c r="AS28" s="48"/>
      <c r="AT28" s="420"/>
      <c r="AU28" s="325" t="s">
        <v>18</v>
      </c>
      <c r="AV28" s="64"/>
      <c r="AW28" s="64"/>
      <c r="AX28" s="87" t="s">
        <v>101</v>
      </c>
      <c r="AY28" s="87"/>
      <c r="AZ28" s="323" t="str">
        <f>IF(ISERROR(VLOOKUP($AR$1,#REF!,52,0)),"",(VLOOKUP($AR$1,#REF!,52,0)))</f>
        <v/>
      </c>
      <c r="BA28" s="324"/>
      <c r="BB28" s="324"/>
      <c r="BC28" s="324"/>
      <c r="BD28" s="323"/>
      <c r="BE28" s="323"/>
      <c r="BF28" s="323"/>
      <c r="BG28" s="298" t="s">
        <v>66</v>
      </c>
      <c r="BH28" s="100" t="str">
        <f>IF(ISERROR(VLOOKUP($AR$1,#REF!,54,0)),"",(VLOOKUP($AR$1,#REF!,54,0)))</f>
        <v/>
      </c>
      <c r="BI28" s="100"/>
      <c r="BJ28" s="273" t="s">
        <v>67</v>
      </c>
      <c r="BK28" s="274"/>
      <c r="BL28" s="275"/>
      <c r="BM28" s="253" t="s">
        <v>73</v>
      </c>
      <c r="BN28" s="254"/>
      <c r="BO28" s="254"/>
      <c r="BP28" s="255"/>
      <c r="BQ28" s="63" t="s">
        <v>102</v>
      </c>
      <c r="BR28" s="64"/>
      <c r="BS28" s="64"/>
      <c r="BT28" s="64"/>
      <c r="BU28" s="64"/>
      <c r="BV28" s="66" t="s">
        <v>34</v>
      </c>
      <c r="BW28" s="66"/>
      <c r="BX28" s="66"/>
      <c r="BY28" s="66"/>
      <c r="BZ28" s="66"/>
      <c r="CA28" s="66"/>
      <c r="CB28" s="66"/>
      <c r="CC28" s="66"/>
      <c r="CD28" s="64" t="s">
        <v>97</v>
      </c>
      <c r="CE28" s="64"/>
      <c r="CF28" s="64"/>
      <c r="CG28" s="64"/>
      <c r="CH28" s="65"/>
      <c r="CI28" s="143" t="s">
        <v>74</v>
      </c>
      <c r="CJ28" s="145"/>
      <c r="CK28" s="55"/>
    </row>
    <row r="29" spans="1:89" ht="18" customHeight="1" x14ac:dyDescent="0.15">
      <c r="A29" s="420"/>
      <c r="B29" s="325"/>
      <c r="C29" s="64"/>
      <c r="D29" s="64"/>
      <c r="E29" s="174"/>
      <c r="F29" s="174"/>
      <c r="G29" s="221"/>
      <c r="H29" s="221"/>
      <c r="I29" s="221"/>
      <c r="J29" s="221"/>
      <c r="K29" s="221"/>
      <c r="L29" s="221"/>
      <c r="M29" s="221"/>
      <c r="N29" s="173"/>
      <c r="O29" s="56"/>
      <c r="P29" s="56"/>
      <c r="Q29" s="64"/>
      <c r="R29" s="276"/>
      <c r="S29" s="277"/>
      <c r="T29" s="256" t="str">
        <f>IF(ISERROR(VLOOKUP($AR$1,#REF!,55,0)),"",(VLOOKUP($AR$1,#REF!,55,0)))</f>
        <v/>
      </c>
      <c r="U29" s="68"/>
      <c r="V29" s="68"/>
      <c r="W29" s="257"/>
      <c r="X29" s="63"/>
      <c r="Y29" s="64"/>
      <c r="Z29" s="64"/>
      <c r="AA29" s="64"/>
      <c r="AB29" s="65"/>
      <c r="AC29" s="67" t="str">
        <f>IF(ISERROR(VLOOKUP($AR$1,#REF!,56,0)),"",(VLOOKUP($AR$1,#REF!,56,0)))</f>
        <v/>
      </c>
      <c r="AD29" s="68"/>
      <c r="AE29" s="68"/>
      <c r="AF29" s="68"/>
      <c r="AG29" s="68"/>
      <c r="AH29" s="68"/>
      <c r="AI29" s="68"/>
      <c r="AJ29" s="69"/>
      <c r="AK29" s="63"/>
      <c r="AL29" s="64"/>
      <c r="AM29" s="64"/>
      <c r="AN29" s="64"/>
      <c r="AO29" s="65"/>
      <c r="AP29" s="244" t="str">
        <f>IF(ISERROR(VLOOKUP($AR$1,#REF!,57,0)),"",(VLOOKUP($AR$1,#REF!,57,0)))</f>
        <v/>
      </c>
      <c r="AQ29" s="245"/>
      <c r="AR29" s="246"/>
      <c r="AS29" s="48"/>
      <c r="AT29" s="420"/>
      <c r="AU29" s="325"/>
      <c r="AV29" s="64"/>
      <c r="AW29" s="64"/>
      <c r="AX29" s="174"/>
      <c r="AY29" s="174"/>
      <c r="AZ29" s="221"/>
      <c r="BA29" s="221"/>
      <c r="BB29" s="221"/>
      <c r="BC29" s="221"/>
      <c r="BD29" s="221"/>
      <c r="BE29" s="221"/>
      <c r="BF29" s="221"/>
      <c r="BG29" s="173"/>
      <c r="BH29" s="56"/>
      <c r="BI29" s="56"/>
      <c r="BJ29" s="64"/>
      <c r="BK29" s="276"/>
      <c r="BL29" s="277"/>
      <c r="BM29" s="256" t="str">
        <f>IF(ISERROR(VLOOKUP($AR$1,#REF!,55,0)),"",(VLOOKUP($AR$1,#REF!,55,0)))</f>
        <v/>
      </c>
      <c r="BN29" s="68"/>
      <c r="BO29" s="68"/>
      <c r="BP29" s="257"/>
      <c r="BQ29" s="63"/>
      <c r="BR29" s="64"/>
      <c r="BS29" s="64"/>
      <c r="BT29" s="64"/>
      <c r="BU29" s="65"/>
      <c r="BV29" s="67" t="str">
        <f>IF(ISERROR(VLOOKUP($AR$1,#REF!,56,0)),"",(VLOOKUP($AR$1,#REF!,56,0)))</f>
        <v/>
      </c>
      <c r="BW29" s="68"/>
      <c r="BX29" s="68"/>
      <c r="BY29" s="68"/>
      <c r="BZ29" s="68"/>
      <c r="CA29" s="68"/>
      <c r="CB29" s="68"/>
      <c r="CC29" s="69"/>
      <c r="CD29" s="63"/>
      <c r="CE29" s="64"/>
      <c r="CF29" s="64"/>
      <c r="CG29" s="64"/>
      <c r="CH29" s="65"/>
      <c r="CI29" s="244" t="str">
        <f>IF(ISERROR(VLOOKUP($AR$1,#REF!,57,0)),"",(VLOOKUP($AR$1,#REF!,57,0)))</f>
        <v/>
      </c>
      <c r="CJ29" s="245"/>
      <c r="CK29" s="246"/>
    </row>
    <row r="30" spans="1:89" ht="33" customHeight="1" x14ac:dyDescent="0.15">
      <c r="A30" s="420"/>
      <c r="B30" s="325"/>
      <c r="C30" s="64"/>
      <c r="D30" s="64"/>
      <c r="E30" s="175" t="s">
        <v>0</v>
      </c>
      <c r="F30" s="175"/>
      <c r="G30" s="100" t="str">
        <f>IF(ISERROR(VLOOKUP($AR$1,#REF!,51,0)),"",(VLOOKUP($AR$1,#REF!,51,0)))</f>
        <v/>
      </c>
      <c r="H30" s="100"/>
      <c r="I30" s="100"/>
      <c r="J30" s="100"/>
      <c r="K30" s="100"/>
      <c r="L30" s="100"/>
      <c r="M30" s="100"/>
      <c r="N30" s="173"/>
      <c r="O30" s="56"/>
      <c r="P30" s="56"/>
      <c r="Q30" s="276"/>
      <c r="R30" s="276"/>
      <c r="S30" s="277"/>
      <c r="T30" s="256"/>
      <c r="U30" s="68"/>
      <c r="V30" s="68"/>
      <c r="W30" s="257"/>
      <c r="X30" s="63"/>
      <c r="Y30" s="64"/>
      <c r="Z30" s="64"/>
      <c r="AA30" s="64"/>
      <c r="AB30" s="65"/>
      <c r="AC30" s="67"/>
      <c r="AD30" s="68"/>
      <c r="AE30" s="68"/>
      <c r="AF30" s="68"/>
      <c r="AG30" s="68"/>
      <c r="AH30" s="68"/>
      <c r="AI30" s="68"/>
      <c r="AJ30" s="69"/>
      <c r="AK30" s="63"/>
      <c r="AL30" s="64"/>
      <c r="AM30" s="64"/>
      <c r="AN30" s="64"/>
      <c r="AO30" s="65"/>
      <c r="AP30" s="247"/>
      <c r="AQ30" s="248"/>
      <c r="AR30" s="249"/>
      <c r="AS30" s="48"/>
      <c r="AT30" s="420"/>
      <c r="AU30" s="325"/>
      <c r="AV30" s="64"/>
      <c r="AW30" s="64"/>
      <c r="AX30" s="175" t="s">
        <v>0</v>
      </c>
      <c r="AY30" s="175"/>
      <c r="AZ30" s="100" t="str">
        <f>IF(ISERROR(VLOOKUP($AR$1,#REF!,51,0)),"",(VLOOKUP($AR$1,#REF!,51,0)))</f>
        <v/>
      </c>
      <c r="BA30" s="100"/>
      <c r="BB30" s="100"/>
      <c r="BC30" s="100"/>
      <c r="BD30" s="100"/>
      <c r="BE30" s="100"/>
      <c r="BF30" s="100"/>
      <c r="BG30" s="173"/>
      <c r="BH30" s="56"/>
      <c r="BI30" s="56"/>
      <c r="BJ30" s="276"/>
      <c r="BK30" s="276"/>
      <c r="BL30" s="277"/>
      <c r="BM30" s="256"/>
      <c r="BN30" s="68"/>
      <c r="BO30" s="68"/>
      <c r="BP30" s="257"/>
      <c r="BQ30" s="63"/>
      <c r="BR30" s="64"/>
      <c r="BS30" s="64"/>
      <c r="BT30" s="64"/>
      <c r="BU30" s="65"/>
      <c r="BV30" s="67"/>
      <c r="BW30" s="68"/>
      <c r="BX30" s="68"/>
      <c r="BY30" s="68"/>
      <c r="BZ30" s="68"/>
      <c r="CA30" s="68"/>
      <c r="CB30" s="68"/>
      <c r="CC30" s="69"/>
      <c r="CD30" s="63"/>
      <c r="CE30" s="64"/>
      <c r="CF30" s="64"/>
      <c r="CG30" s="64"/>
      <c r="CH30" s="65"/>
      <c r="CI30" s="247"/>
      <c r="CJ30" s="248"/>
      <c r="CK30" s="249"/>
    </row>
    <row r="31" spans="1:89" ht="33" customHeight="1" thickBot="1" x14ac:dyDescent="0.2">
      <c r="A31" s="420"/>
      <c r="B31" s="325"/>
      <c r="C31" s="64"/>
      <c r="D31" s="64"/>
      <c r="E31" s="216" t="s">
        <v>65</v>
      </c>
      <c r="F31" s="216"/>
      <c r="G31" s="241" t="str">
        <f>IF(ISERROR(VLOOKUP($AR$1,#REF!,53,0)),"",(VLOOKUP($AR$1,#REF!,53,0)))</f>
        <v/>
      </c>
      <c r="H31" s="242"/>
      <c r="I31" s="242"/>
      <c r="J31" s="242"/>
      <c r="K31" s="242"/>
      <c r="L31" s="242"/>
      <c r="M31" s="242"/>
      <c r="N31" s="242"/>
      <c r="O31" s="242"/>
      <c r="P31" s="243"/>
      <c r="Q31" s="276"/>
      <c r="R31" s="276"/>
      <c r="S31" s="277"/>
      <c r="T31" s="258"/>
      <c r="U31" s="259"/>
      <c r="V31" s="259"/>
      <c r="W31" s="260"/>
      <c r="X31" s="63"/>
      <c r="Y31" s="64"/>
      <c r="Z31" s="64"/>
      <c r="AA31" s="64"/>
      <c r="AB31" s="65"/>
      <c r="AC31" s="70"/>
      <c r="AD31" s="71"/>
      <c r="AE31" s="71"/>
      <c r="AF31" s="71"/>
      <c r="AG31" s="71"/>
      <c r="AH31" s="71"/>
      <c r="AI31" s="71"/>
      <c r="AJ31" s="72"/>
      <c r="AK31" s="63"/>
      <c r="AL31" s="64"/>
      <c r="AM31" s="64"/>
      <c r="AN31" s="64"/>
      <c r="AO31" s="65"/>
      <c r="AP31" s="250"/>
      <c r="AQ31" s="251"/>
      <c r="AR31" s="252"/>
      <c r="AS31" s="48"/>
      <c r="AT31" s="420"/>
      <c r="AU31" s="325"/>
      <c r="AV31" s="64"/>
      <c r="AW31" s="64"/>
      <c r="AX31" s="216" t="s">
        <v>65</v>
      </c>
      <c r="AY31" s="216"/>
      <c r="AZ31" s="332" t="str">
        <f>IF(ISERROR(VLOOKUP($AR$1,#REF!,53,0)),"",(VLOOKUP($AR$1,#REF!,53,0)))</f>
        <v/>
      </c>
      <c r="BA31" s="332"/>
      <c r="BB31" s="332"/>
      <c r="BC31" s="332"/>
      <c r="BD31" s="332"/>
      <c r="BE31" s="332"/>
      <c r="BF31" s="332"/>
      <c r="BG31" s="332"/>
      <c r="BH31" s="332"/>
      <c r="BI31" s="332"/>
      <c r="BJ31" s="276"/>
      <c r="BK31" s="276"/>
      <c r="BL31" s="277"/>
      <c r="BM31" s="258"/>
      <c r="BN31" s="259"/>
      <c r="BO31" s="259"/>
      <c r="BP31" s="260"/>
      <c r="BQ31" s="63"/>
      <c r="BR31" s="64"/>
      <c r="BS31" s="64"/>
      <c r="BT31" s="64"/>
      <c r="BU31" s="65"/>
      <c r="BV31" s="70"/>
      <c r="BW31" s="71"/>
      <c r="BX31" s="71"/>
      <c r="BY31" s="71"/>
      <c r="BZ31" s="71"/>
      <c r="CA31" s="71"/>
      <c r="CB31" s="71"/>
      <c r="CC31" s="72"/>
      <c r="CD31" s="63"/>
      <c r="CE31" s="64"/>
      <c r="CF31" s="64"/>
      <c r="CG31" s="64"/>
      <c r="CH31" s="65"/>
      <c r="CI31" s="250"/>
      <c r="CJ31" s="251"/>
      <c r="CK31" s="252"/>
    </row>
    <row r="32" spans="1:89" ht="33" customHeight="1" x14ac:dyDescent="0.15">
      <c r="A32" s="420"/>
      <c r="B32" s="285" t="s">
        <v>75</v>
      </c>
      <c r="C32" s="94">
        <v>1</v>
      </c>
      <c r="D32" s="94"/>
      <c r="E32" s="174" t="s">
        <v>101</v>
      </c>
      <c r="F32" s="174"/>
      <c r="G32" s="221" t="str">
        <f>IF(ISERROR(VLOOKUP($AR$1,#REF!,59,0)),"",(VLOOKUP($AR$1,#REF!,59,0)))</f>
        <v/>
      </c>
      <c r="H32" s="221"/>
      <c r="I32" s="221"/>
      <c r="J32" s="221"/>
      <c r="K32" s="221"/>
      <c r="L32" s="221"/>
      <c r="M32" s="221"/>
      <c r="N32" s="173" t="s">
        <v>66</v>
      </c>
      <c r="O32" s="56" t="str">
        <f>IF(ISERROR(VLOOKUP($AR$1,#REF!,61,0)),"",(VLOOKUP($AR$1,#REF!,61,0)))</f>
        <v/>
      </c>
      <c r="P32" s="56"/>
      <c r="Q32" s="218" t="s">
        <v>115</v>
      </c>
      <c r="R32" s="94">
        <v>1</v>
      </c>
      <c r="S32" s="174" t="s">
        <v>101</v>
      </c>
      <c r="T32" s="217"/>
      <c r="U32" s="304" t="str">
        <f>IF(ISERROR(VLOOKUP($AR$1,#REF!,75,0)),"",(VLOOKUP($AR$1,#REF!,75,0)))</f>
        <v/>
      </c>
      <c r="V32" s="304"/>
      <c r="W32" s="304"/>
      <c r="X32" s="221"/>
      <c r="Y32" s="221"/>
      <c r="Z32" s="221"/>
      <c r="AA32" s="221"/>
      <c r="AB32" s="221"/>
      <c r="AC32" s="304"/>
      <c r="AD32" s="304"/>
      <c r="AE32" s="304"/>
      <c r="AF32" s="304"/>
      <c r="AG32" s="304"/>
      <c r="AH32" s="298" t="s">
        <v>66</v>
      </c>
      <c r="AI32" s="298"/>
      <c r="AJ32" s="298"/>
      <c r="AK32" s="56" t="str">
        <f>IF(ISERROR(VLOOKUP($AR$1,#REF!,77,0)),"",(VLOOKUP($AR$1,#REF!,77,0)))</f>
        <v/>
      </c>
      <c r="AL32" s="56"/>
      <c r="AM32" s="56"/>
      <c r="AN32" s="281" t="s">
        <v>80</v>
      </c>
      <c r="AO32" s="281"/>
      <c r="AP32" s="282"/>
      <c r="AQ32" s="282"/>
      <c r="AR32" s="283"/>
      <c r="AS32" s="48"/>
      <c r="AT32" s="420"/>
      <c r="AU32" s="285" t="s">
        <v>75</v>
      </c>
      <c r="AV32" s="94">
        <v>1</v>
      </c>
      <c r="AW32" s="94"/>
      <c r="AX32" s="174" t="s">
        <v>101</v>
      </c>
      <c r="AY32" s="174"/>
      <c r="AZ32" s="221" t="str">
        <f>IF(ISERROR(VLOOKUP($AR$1,#REF!,59,0)),"",(VLOOKUP($AR$1,#REF!,59,0)))</f>
        <v/>
      </c>
      <c r="BA32" s="221"/>
      <c r="BB32" s="221"/>
      <c r="BC32" s="221"/>
      <c r="BD32" s="221"/>
      <c r="BE32" s="221"/>
      <c r="BF32" s="221"/>
      <c r="BG32" s="173" t="s">
        <v>66</v>
      </c>
      <c r="BH32" s="56" t="str">
        <f>IF(ISERROR(VLOOKUP($AR$1,#REF!,61,0)),"",(VLOOKUP($AR$1,#REF!,61,0)))</f>
        <v/>
      </c>
      <c r="BI32" s="56"/>
      <c r="BJ32" s="218" t="s">
        <v>115</v>
      </c>
      <c r="BK32" s="94">
        <v>1</v>
      </c>
      <c r="BL32" s="174" t="s">
        <v>101</v>
      </c>
      <c r="BM32" s="217"/>
      <c r="BN32" s="304" t="str">
        <f>IF(ISERROR(VLOOKUP($AR$1,#REF!,75,0)),"",(VLOOKUP($AR$1,#REF!,75,0)))</f>
        <v/>
      </c>
      <c r="BO32" s="304"/>
      <c r="BP32" s="304"/>
      <c r="BQ32" s="221"/>
      <c r="BR32" s="221"/>
      <c r="BS32" s="221"/>
      <c r="BT32" s="221"/>
      <c r="BU32" s="221"/>
      <c r="BV32" s="304"/>
      <c r="BW32" s="304"/>
      <c r="BX32" s="304"/>
      <c r="BY32" s="304"/>
      <c r="BZ32" s="304"/>
      <c r="CA32" s="298" t="s">
        <v>66</v>
      </c>
      <c r="CB32" s="298"/>
      <c r="CC32" s="298"/>
      <c r="CD32" s="56" t="str">
        <f>IF(ISERROR(VLOOKUP($AR$1,#REF!,77,0)),"",(VLOOKUP($AR$1,#REF!,77,0)))</f>
        <v/>
      </c>
      <c r="CE32" s="56"/>
      <c r="CF32" s="56"/>
      <c r="CG32" s="281" t="s">
        <v>80</v>
      </c>
      <c r="CH32" s="281"/>
      <c r="CI32" s="282"/>
      <c r="CJ32" s="282"/>
      <c r="CK32" s="283"/>
    </row>
    <row r="33" spans="1:89" ht="33" customHeight="1" x14ac:dyDescent="0.15">
      <c r="A33" s="420"/>
      <c r="B33" s="285"/>
      <c r="C33" s="94"/>
      <c r="D33" s="94"/>
      <c r="E33" s="175" t="s">
        <v>0</v>
      </c>
      <c r="F33" s="175"/>
      <c r="G33" s="100" t="str">
        <f>IF(ISERROR(VLOOKUP($AR$1,#REF!,58,0)),"",(VLOOKUP($AR$1,#REF!,58,0)))</f>
        <v/>
      </c>
      <c r="H33" s="100"/>
      <c r="I33" s="100"/>
      <c r="J33" s="100"/>
      <c r="K33" s="100"/>
      <c r="L33" s="100"/>
      <c r="M33" s="100"/>
      <c r="N33" s="173"/>
      <c r="O33" s="56"/>
      <c r="P33" s="56"/>
      <c r="Q33" s="218"/>
      <c r="R33" s="94"/>
      <c r="S33" s="175" t="s">
        <v>0</v>
      </c>
      <c r="T33" s="175"/>
      <c r="U33" s="100" t="str">
        <f>IF(ISERROR(VLOOKUP($AR$1,#REF!,74,0)),"",(VLOOKUP($AR$1,#REF!,74,0)))</f>
        <v/>
      </c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73"/>
      <c r="AI33" s="173"/>
      <c r="AJ33" s="173"/>
      <c r="AK33" s="56"/>
      <c r="AL33" s="56"/>
      <c r="AM33" s="56"/>
      <c r="AN33" s="232" t="str">
        <f>IF(ISERROR(VLOOKUP($AR$1,#REF!,90,0)),"",(VLOOKUP($AR$1,#REF!,90,0)))</f>
        <v/>
      </c>
      <c r="AO33" s="233"/>
      <c r="AP33" s="233"/>
      <c r="AQ33" s="233"/>
      <c r="AR33" s="234"/>
      <c r="AS33" s="48"/>
      <c r="AT33" s="420"/>
      <c r="AU33" s="285"/>
      <c r="AV33" s="94"/>
      <c r="AW33" s="94"/>
      <c r="AX33" s="175" t="s">
        <v>0</v>
      </c>
      <c r="AY33" s="175"/>
      <c r="AZ33" s="100" t="str">
        <f>IF(ISERROR(VLOOKUP($AR$1,#REF!,58,0)),"",(VLOOKUP($AR$1,#REF!,58,0)))</f>
        <v/>
      </c>
      <c r="BA33" s="100"/>
      <c r="BB33" s="100"/>
      <c r="BC33" s="100"/>
      <c r="BD33" s="100"/>
      <c r="BE33" s="100"/>
      <c r="BF33" s="100"/>
      <c r="BG33" s="173"/>
      <c r="BH33" s="56"/>
      <c r="BI33" s="56"/>
      <c r="BJ33" s="218"/>
      <c r="BK33" s="94"/>
      <c r="BL33" s="175" t="s">
        <v>0</v>
      </c>
      <c r="BM33" s="175"/>
      <c r="BN33" s="100" t="str">
        <f>IF(ISERROR(VLOOKUP($AR$1,#REF!,74,0)),"",(VLOOKUP($AR$1,#REF!,74,0)))</f>
        <v/>
      </c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73"/>
      <c r="CB33" s="173"/>
      <c r="CC33" s="173"/>
      <c r="CD33" s="56"/>
      <c r="CE33" s="56"/>
      <c r="CF33" s="56"/>
      <c r="CG33" s="232" t="str">
        <f>IF(ISERROR(VLOOKUP($AR$1,#REF!,90,0)),"",(VLOOKUP($AR$1,#REF!,90,0)))</f>
        <v/>
      </c>
      <c r="CH33" s="233"/>
      <c r="CI33" s="233"/>
      <c r="CJ33" s="233"/>
      <c r="CK33" s="234"/>
    </row>
    <row r="34" spans="1:89" ht="33" customHeight="1" x14ac:dyDescent="0.15">
      <c r="A34" s="420"/>
      <c r="B34" s="285"/>
      <c r="C34" s="94"/>
      <c r="D34" s="94"/>
      <c r="E34" s="216" t="s">
        <v>65</v>
      </c>
      <c r="F34" s="216"/>
      <c r="G34" s="85" t="str">
        <f>IF(ISERROR(VLOOKUP($AR$1,#REF!,60,0)),"",(VLOOKUP($AR$1,#REF!,60,0)))</f>
        <v/>
      </c>
      <c r="H34" s="85"/>
      <c r="I34" s="85"/>
      <c r="J34" s="85"/>
      <c r="K34" s="85"/>
      <c r="L34" s="85"/>
      <c r="M34" s="85"/>
      <c r="N34" s="85"/>
      <c r="O34" s="85"/>
      <c r="P34" s="85"/>
      <c r="Q34" s="218"/>
      <c r="R34" s="94"/>
      <c r="S34" s="216" t="s">
        <v>65</v>
      </c>
      <c r="T34" s="216"/>
      <c r="U34" s="85" t="str">
        <f>IF(ISERROR(VLOOKUP($AR$1,#REF!,76,0)),"",(VLOOKUP($AR$1,#REF!,76,0)))</f>
        <v/>
      </c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235"/>
      <c r="AO34" s="236"/>
      <c r="AP34" s="236"/>
      <c r="AQ34" s="236"/>
      <c r="AR34" s="237"/>
      <c r="AS34" s="48"/>
      <c r="AT34" s="420"/>
      <c r="AU34" s="285"/>
      <c r="AV34" s="94"/>
      <c r="AW34" s="94"/>
      <c r="AX34" s="216" t="s">
        <v>65</v>
      </c>
      <c r="AY34" s="216"/>
      <c r="AZ34" s="85" t="str">
        <f>IF(ISERROR(VLOOKUP($AR$1,#REF!,60,0)),"",(VLOOKUP($AR$1,#REF!,60,0)))</f>
        <v/>
      </c>
      <c r="BA34" s="85"/>
      <c r="BB34" s="85"/>
      <c r="BC34" s="85"/>
      <c r="BD34" s="85"/>
      <c r="BE34" s="85"/>
      <c r="BF34" s="85"/>
      <c r="BG34" s="85"/>
      <c r="BH34" s="85"/>
      <c r="BI34" s="85"/>
      <c r="BJ34" s="218"/>
      <c r="BK34" s="94"/>
      <c r="BL34" s="216" t="s">
        <v>65</v>
      </c>
      <c r="BM34" s="216"/>
      <c r="BN34" s="85" t="str">
        <f>IF(ISERROR(VLOOKUP($AR$1,#REF!,76,0)),"",(VLOOKUP($AR$1,#REF!,76,0)))</f>
        <v/>
      </c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235"/>
      <c r="CH34" s="236"/>
      <c r="CI34" s="236"/>
      <c r="CJ34" s="236"/>
      <c r="CK34" s="237"/>
    </row>
    <row r="35" spans="1:89" ht="33" customHeight="1" x14ac:dyDescent="0.15">
      <c r="A35" s="420"/>
      <c r="B35" s="285"/>
      <c r="C35" s="94">
        <v>2</v>
      </c>
      <c r="D35" s="94"/>
      <c r="E35" s="174" t="s">
        <v>101</v>
      </c>
      <c r="F35" s="174"/>
      <c r="G35" s="221" t="str">
        <f>IF(ISERROR(VLOOKUP($AR$1,#REF!,63,0)),"",(VLOOKUP($AR$1,#REF!,63,0)))</f>
        <v/>
      </c>
      <c r="H35" s="221"/>
      <c r="I35" s="221"/>
      <c r="J35" s="221"/>
      <c r="K35" s="221"/>
      <c r="L35" s="221"/>
      <c r="M35" s="221"/>
      <c r="N35" s="173" t="s">
        <v>66</v>
      </c>
      <c r="O35" s="56" t="str">
        <f>IF(ISERROR(VLOOKUP($AR$1,#REF!,65,0)),"",(VLOOKUP($AR$1,#REF!,65,0)))</f>
        <v/>
      </c>
      <c r="P35" s="56"/>
      <c r="Q35" s="218"/>
      <c r="R35" s="94">
        <v>2</v>
      </c>
      <c r="S35" s="174" t="s">
        <v>101</v>
      </c>
      <c r="T35" s="174"/>
      <c r="U35" s="221" t="str">
        <f>IF(ISERROR(VLOOKUP($AR$1,#REF!,79,0)),"",(VLOOKUP($AR$1,#REF!,79,0)))</f>
        <v/>
      </c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173" t="s">
        <v>66</v>
      </c>
      <c r="AI35" s="173"/>
      <c r="AJ35" s="173"/>
      <c r="AK35" s="56" t="str">
        <f>IF(ISERROR(VLOOKUP($AR$1,#REF!,81,0)),"",(VLOOKUP($AR$1,#REF!,81,0)))</f>
        <v/>
      </c>
      <c r="AL35" s="56"/>
      <c r="AM35" s="56"/>
      <c r="AN35" s="235"/>
      <c r="AO35" s="236"/>
      <c r="AP35" s="236"/>
      <c r="AQ35" s="236"/>
      <c r="AR35" s="237"/>
      <c r="AS35" s="48"/>
      <c r="AT35" s="420"/>
      <c r="AU35" s="285"/>
      <c r="AV35" s="94">
        <v>2</v>
      </c>
      <c r="AW35" s="94"/>
      <c r="AX35" s="174" t="s">
        <v>101</v>
      </c>
      <c r="AY35" s="174"/>
      <c r="AZ35" s="221" t="str">
        <f>IF(ISERROR(VLOOKUP($AR$1,#REF!,63,0)),"",(VLOOKUP($AR$1,#REF!,63,0)))</f>
        <v/>
      </c>
      <c r="BA35" s="221"/>
      <c r="BB35" s="221"/>
      <c r="BC35" s="221"/>
      <c r="BD35" s="221"/>
      <c r="BE35" s="221"/>
      <c r="BF35" s="221"/>
      <c r="BG35" s="173" t="s">
        <v>66</v>
      </c>
      <c r="BH35" s="56" t="str">
        <f>IF(ISERROR(VLOOKUP($AR$1,#REF!,65,0)),"",(VLOOKUP($AR$1,#REF!,65,0)))</f>
        <v/>
      </c>
      <c r="BI35" s="56"/>
      <c r="BJ35" s="218"/>
      <c r="BK35" s="94">
        <v>2</v>
      </c>
      <c r="BL35" s="174" t="s">
        <v>101</v>
      </c>
      <c r="BM35" s="174"/>
      <c r="BN35" s="221" t="str">
        <f>IF(ISERROR(VLOOKUP($AR$1,#REF!,79,0)),"",(VLOOKUP($AR$1,#REF!,79,0)))</f>
        <v/>
      </c>
      <c r="BO35" s="221"/>
      <c r="BP35" s="221"/>
      <c r="BQ35" s="221"/>
      <c r="BR35" s="221"/>
      <c r="BS35" s="221"/>
      <c r="BT35" s="221"/>
      <c r="BU35" s="221"/>
      <c r="BV35" s="221"/>
      <c r="BW35" s="221"/>
      <c r="BX35" s="221"/>
      <c r="BY35" s="221"/>
      <c r="BZ35" s="221"/>
      <c r="CA35" s="173" t="s">
        <v>66</v>
      </c>
      <c r="CB35" s="173"/>
      <c r="CC35" s="173"/>
      <c r="CD35" s="56" t="str">
        <f>IF(ISERROR(VLOOKUP($AR$1,#REF!,81,0)),"",(VLOOKUP($AR$1,#REF!,81,0)))</f>
        <v/>
      </c>
      <c r="CE35" s="56"/>
      <c r="CF35" s="56"/>
      <c r="CG35" s="235"/>
      <c r="CH35" s="236"/>
      <c r="CI35" s="236"/>
      <c r="CJ35" s="236"/>
      <c r="CK35" s="237"/>
    </row>
    <row r="36" spans="1:89" ht="33" customHeight="1" x14ac:dyDescent="0.15">
      <c r="A36" s="420"/>
      <c r="B36" s="285"/>
      <c r="C36" s="94"/>
      <c r="D36" s="94"/>
      <c r="E36" s="175" t="s">
        <v>0</v>
      </c>
      <c r="F36" s="175"/>
      <c r="G36" s="100" t="str">
        <f>IF(ISERROR(VLOOKUP($AR$1,#REF!,62,0)),"",(VLOOKUP($AR$1,#REF!,62,0)))</f>
        <v/>
      </c>
      <c r="H36" s="100"/>
      <c r="I36" s="100"/>
      <c r="J36" s="100"/>
      <c r="K36" s="100"/>
      <c r="L36" s="100"/>
      <c r="M36" s="100"/>
      <c r="N36" s="173"/>
      <c r="O36" s="56"/>
      <c r="P36" s="56"/>
      <c r="Q36" s="218"/>
      <c r="R36" s="94"/>
      <c r="S36" s="175" t="s">
        <v>0</v>
      </c>
      <c r="T36" s="175"/>
      <c r="U36" s="100" t="str">
        <f>IF(ISERROR(VLOOKUP($AR$1,#REF!,78,0)),"",(VLOOKUP($AR$1,#REF!,78,0)))</f>
        <v/>
      </c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73"/>
      <c r="AI36" s="173"/>
      <c r="AJ36" s="173"/>
      <c r="AK36" s="56"/>
      <c r="AL36" s="56"/>
      <c r="AM36" s="56"/>
      <c r="AN36" s="235"/>
      <c r="AO36" s="236"/>
      <c r="AP36" s="236"/>
      <c r="AQ36" s="236"/>
      <c r="AR36" s="237"/>
      <c r="AS36" s="48"/>
      <c r="AT36" s="420"/>
      <c r="AU36" s="285"/>
      <c r="AV36" s="94"/>
      <c r="AW36" s="94"/>
      <c r="AX36" s="175" t="s">
        <v>0</v>
      </c>
      <c r="AY36" s="175"/>
      <c r="AZ36" s="100" t="str">
        <f>IF(ISERROR(VLOOKUP($AR$1,#REF!,62,0)),"",(VLOOKUP($AR$1,#REF!,62,0)))</f>
        <v/>
      </c>
      <c r="BA36" s="100"/>
      <c r="BB36" s="100"/>
      <c r="BC36" s="100"/>
      <c r="BD36" s="100"/>
      <c r="BE36" s="100"/>
      <c r="BF36" s="100"/>
      <c r="BG36" s="173"/>
      <c r="BH36" s="56"/>
      <c r="BI36" s="56"/>
      <c r="BJ36" s="218"/>
      <c r="BK36" s="94"/>
      <c r="BL36" s="175" t="s">
        <v>0</v>
      </c>
      <c r="BM36" s="175"/>
      <c r="BN36" s="100" t="str">
        <f>IF(ISERROR(VLOOKUP($AR$1,#REF!,78,0)),"",(VLOOKUP($AR$1,#REF!,78,0)))</f>
        <v/>
      </c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73"/>
      <c r="CB36" s="173"/>
      <c r="CC36" s="173"/>
      <c r="CD36" s="56"/>
      <c r="CE36" s="56"/>
      <c r="CF36" s="56"/>
      <c r="CG36" s="235"/>
      <c r="CH36" s="236"/>
      <c r="CI36" s="236"/>
      <c r="CJ36" s="236"/>
      <c r="CK36" s="237"/>
    </row>
    <row r="37" spans="1:89" ht="33" customHeight="1" x14ac:dyDescent="0.15">
      <c r="A37" s="420"/>
      <c r="B37" s="285"/>
      <c r="C37" s="94"/>
      <c r="D37" s="94"/>
      <c r="E37" s="216" t="s">
        <v>65</v>
      </c>
      <c r="F37" s="216"/>
      <c r="G37" s="85" t="str">
        <f>IF(ISERROR(VLOOKUP($AR$1,#REF!,64,0)),"",(VLOOKUP($AR$1,#REF!,64,0)))</f>
        <v/>
      </c>
      <c r="H37" s="85"/>
      <c r="I37" s="85"/>
      <c r="J37" s="85"/>
      <c r="K37" s="85"/>
      <c r="L37" s="85"/>
      <c r="M37" s="85"/>
      <c r="N37" s="85"/>
      <c r="O37" s="85"/>
      <c r="P37" s="85"/>
      <c r="Q37" s="218"/>
      <c r="R37" s="94"/>
      <c r="S37" s="216" t="s">
        <v>65</v>
      </c>
      <c r="T37" s="216"/>
      <c r="U37" s="85" t="str">
        <f>IF(ISERROR(VLOOKUP($AR$1,#REF!,80,0)),"",(VLOOKUP($AR$1,#REF!,80,0)))</f>
        <v/>
      </c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235"/>
      <c r="AO37" s="236"/>
      <c r="AP37" s="236"/>
      <c r="AQ37" s="236"/>
      <c r="AR37" s="237"/>
      <c r="AS37" s="48"/>
      <c r="AT37" s="420"/>
      <c r="AU37" s="285"/>
      <c r="AV37" s="94"/>
      <c r="AW37" s="94"/>
      <c r="AX37" s="216" t="s">
        <v>65</v>
      </c>
      <c r="AY37" s="216"/>
      <c r="AZ37" s="85" t="str">
        <f>IF(ISERROR(VLOOKUP($AR$1,#REF!,64,0)),"",(VLOOKUP($AR$1,#REF!,64,0)))</f>
        <v/>
      </c>
      <c r="BA37" s="85"/>
      <c r="BB37" s="85"/>
      <c r="BC37" s="85"/>
      <c r="BD37" s="85"/>
      <c r="BE37" s="85"/>
      <c r="BF37" s="85"/>
      <c r="BG37" s="85"/>
      <c r="BH37" s="85"/>
      <c r="BI37" s="85"/>
      <c r="BJ37" s="218"/>
      <c r="BK37" s="94"/>
      <c r="BL37" s="216" t="s">
        <v>65</v>
      </c>
      <c r="BM37" s="216"/>
      <c r="BN37" s="85" t="str">
        <f>IF(ISERROR(VLOOKUP($AR$1,#REF!,80,0)),"",(VLOOKUP($AR$1,#REF!,80,0)))</f>
        <v/>
      </c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235"/>
      <c r="CH37" s="236"/>
      <c r="CI37" s="236"/>
      <c r="CJ37" s="236"/>
      <c r="CK37" s="237"/>
    </row>
    <row r="38" spans="1:89" ht="33" customHeight="1" x14ac:dyDescent="0.15">
      <c r="A38" s="420"/>
      <c r="B38" s="285"/>
      <c r="C38" s="94">
        <v>3</v>
      </c>
      <c r="D38" s="94"/>
      <c r="E38" s="174" t="s">
        <v>101</v>
      </c>
      <c r="F38" s="174"/>
      <c r="G38" s="221" t="str">
        <f>IF(ISERROR(VLOOKUP($AR$1,#REF!,67,0)),"",(VLOOKUP($AR$1,#REF!,67,0)))</f>
        <v/>
      </c>
      <c r="H38" s="221"/>
      <c r="I38" s="221"/>
      <c r="J38" s="221"/>
      <c r="K38" s="221"/>
      <c r="L38" s="221"/>
      <c r="M38" s="221"/>
      <c r="N38" s="173" t="s">
        <v>66</v>
      </c>
      <c r="O38" s="56" t="str">
        <f>IF(ISERROR(VLOOKUP($AR$1,#REF!,69,0)),"",(VLOOKUP($AR$1,#REF!,69,0)))</f>
        <v/>
      </c>
      <c r="P38" s="56"/>
      <c r="Q38" s="218"/>
      <c r="R38" s="94">
        <v>3</v>
      </c>
      <c r="S38" s="174" t="s">
        <v>101</v>
      </c>
      <c r="T38" s="174"/>
      <c r="U38" s="221" t="str">
        <f>IF(ISERROR(VLOOKUP($AR$1,#REF!,83,0)),"",(VLOOKUP($AR$1,#REF!,83,0)))</f>
        <v/>
      </c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173" t="s">
        <v>66</v>
      </c>
      <c r="AI38" s="173"/>
      <c r="AJ38" s="173"/>
      <c r="AK38" s="56" t="str">
        <f>IF(ISERROR(VLOOKUP($AR$1,#REF!,85,0)),"",(VLOOKUP($AR$1,#REF!,85,0)))</f>
        <v/>
      </c>
      <c r="AL38" s="56"/>
      <c r="AM38" s="56"/>
      <c r="AN38" s="238"/>
      <c r="AO38" s="239"/>
      <c r="AP38" s="239"/>
      <c r="AQ38" s="239"/>
      <c r="AR38" s="240"/>
      <c r="AS38" s="48"/>
      <c r="AT38" s="420"/>
      <c r="AU38" s="285"/>
      <c r="AV38" s="94">
        <v>3</v>
      </c>
      <c r="AW38" s="94"/>
      <c r="AX38" s="174" t="s">
        <v>101</v>
      </c>
      <c r="AY38" s="174"/>
      <c r="AZ38" s="221" t="str">
        <f>IF(ISERROR(VLOOKUP($AR$1,#REF!,67,0)),"",(VLOOKUP($AR$1,#REF!,67,0)))</f>
        <v/>
      </c>
      <c r="BA38" s="221"/>
      <c r="BB38" s="221"/>
      <c r="BC38" s="221"/>
      <c r="BD38" s="221"/>
      <c r="BE38" s="221"/>
      <c r="BF38" s="221"/>
      <c r="BG38" s="173" t="s">
        <v>66</v>
      </c>
      <c r="BH38" s="56" t="str">
        <f>IF(ISERROR(VLOOKUP($AR$1,#REF!,69,0)),"",(VLOOKUP($AR$1,#REF!,69,0)))</f>
        <v/>
      </c>
      <c r="BI38" s="56"/>
      <c r="BJ38" s="218"/>
      <c r="BK38" s="94">
        <v>3</v>
      </c>
      <c r="BL38" s="174" t="s">
        <v>101</v>
      </c>
      <c r="BM38" s="174"/>
      <c r="BN38" s="221" t="str">
        <f>IF(ISERROR(VLOOKUP($AR$1,#REF!,83,0)),"",(VLOOKUP($AR$1,#REF!,83,0)))</f>
        <v/>
      </c>
      <c r="BO38" s="221"/>
      <c r="BP38" s="221"/>
      <c r="BQ38" s="221"/>
      <c r="BR38" s="221"/>
      <c r="BS38" s="221"/>
      <c r="BT38" s="221"/>
      <c r="BU38" s="221"/>
      <c r="BV38" s="221"/>
      <c r="BW38" s="221"/>
      <c r="BX38" s="221"/>
      <c r="BY38" s="221"/>
      <c r="BZ38" s="221"/>
      <c r="CA38" s="173" t="s">
        <v>66</v>
      </c>
      <c r="CB38" s="173"/>
      <c r="CC38" s="173"/>
      <c r="CD38" s="56" t="str">
        <f>IF(ISERROR(VLOOKUP($AR$1,#REF!,85,0)),"",(VLOOKUP($AR$1,#REF!,85,0)))</f>
        <v/>
      </c>
      <c r="CE38" s="56"/>
      <c r="CF38" s="56"/>
      <c r="CG38" s="238"/>
      <c r="CH38" s="239"/>
      <c r="CI38" s="239"/>
      <c r="CJ38" s="239"/>
      <c r="CK38" s="240"/>
    </row>
    <row r="39" spans="1:89" ht="33" customHeight="1" x14ac:dyDescent="0.15">
      <c r="A39" s="420"/>
      <c r="B39" s="285"/>
      <c r="C39" s="94"/>
      <c r="D39" s="94"/>
      <c r="E39" s="175" t="s">
        <v>0</v>
      </c>
      <c r="F39" s="175"/>
      <c r="G39" s="100" t="str">
        <f>IF(ISERROR(VLOOKUP($AR$1,#REF!,66,0)),"",(VLOOKUP($AR$1,#REF!,66,0)))</f>
        <v/>
      </c>
      <c r="H39" s="100"/>
      <c r="I39" s="100"/>
      <c r="J39" s="100"/>
      <c r="K39" s="100"/>
      <c r="L39" s="100"/>
      <c r="M39" s="100"/>
      <c r="N39" s="173"/>
      <c r="O39" s="56"/>
      <c r="P39" s="56"/>
      <c r="Q39" s="218"/>
      <c r="R39" s="94"/>
      <c r="S39" s="175" t="s">
        <v>0</v>
      </c>
      <c r="T39" s="175"/>
      <c r="U39" s="100" t="str">
        <f>IF(ISERROR(VLOOKUP($AR$1,#REF!,82,0)),"",(VLOOKUP($AR$1,#REF!,82,0)))</f>
        <v/>
      </c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73"/>
      <c r="AI39" s="173"/>
      <c r="AJ39" s="173"/>
      <c r="AK39" s="56"/>
      <c r="AL39" s="56"/>
      <c r="AM39" s="56"/>
      <c r="AN39" s="281" t="s">
        <v>112</v>
      </c>
      <c r="AO39" s="281"/>
      <c r="AP39" s="306"/>
      <c r="AQ39" s="306"/>
      <c r="AR39" s="334"/>
      <c r="AS39" s="48"/>
      <c r="AT39" s="420"/>
      <c r="AU39" s="285"/>
      <c r="AV39" s="94"/>
      <c r="AW39" s="94"/>
      <c r="AX39" s="175" t="s">
        <v>0</v>
      </c>
      <c r="AY39" s="175"/>
      <c r="AZ39" s="100" t="str">
        <f>IF(ISERROR(VLOOKUP($AR$1,#REF!,66,0)),"",(VLOOKUP($AR$1,#REF!,66,0)))</f>
        <v/>
      </c>
      <c r="BA39" s="100"/>
      <c r="BB39" s="100"/>
      <c r="BC39" s="100"/>
      <c r="BD39" s="100"/>
      <c r="BE39" s="100"/>
      <c r="BF39" s="100"/>
      <c r="BG39" s="173"/>
      <c r="BH39" s="56"/>
      <c r="BI39" s="56"/>
      <c r="BJ39" s="218"/>
      <c r="BK39" s="94"/>
      <c r="BL39" s="175" t="s">
        <v>0</v>
      </c>
      <c r="BM39" s="175"/>
      <c r="BN39" s="100" t="str">
        <f>IF(ISERROR(VLOOKUP($AR$1,#REF!,82,0)),"",(VLOOKUP($AR$1,#REF!,82,0)))</f>
        <v/>
      </c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73"/>
      <c r="CB39" s="173"/>
      <c r="CC39" s="173"/>
      <c r="CD39" s="56"/>
      <c r="CE39" s="56"/>
      <c r="CF39" s="56"/>
      <c r="CG39" s="281" t="s">
        <v>112</v>
      </c>
      <c r="CH39" s="281"/>
      <c r="CI39" s="306"/>
      <c r="CJ39" s="306"/>
      <c r="CK39" s="334"/>
    </row>
    <row r="40" spans="1:89" ht="33" customHeight="1" x14ac:dyDescent="0.15">
      <c r="A40" s="420"/>
      <c r="B40" s="285"/>
      <c r="C40" s="94"/>
      <c r="D40" s="94"/>
      <c r="E40" s="216" t="s">
        <v>65</v>
      </c>
      <c r="F40" s="216"/>
      <c r="G40" s="85" t="str">
        <f>IF(ISERROR(VLOOKUP($AR$1,#REF!,68,0)),"",(VLOOKUP($AR$1,#REF!,68,0)))</f>
        <v/>
      </c>
      <c r="H40" s="85"/>
      <c r="I40" s="85"/>
      <c r="J40" s="85"/>
      <c r="K40" s="85"/>
      <c r="L40" s="85"/>
      <c r="M40" s="85"/>
      <c r="N40" s="85"/>
      <c r="O40" s="85"/>
      <c r="P40" s="85"/>
      <c r="Q40" s="218"/>
      <c r="R40" s="94"/>
      <c r="S40" s="216" t="s">
        <v>65</v>
      </c>
      <c r="T40" s="216"/>
      <c r="U40" s="85" t="str">
        <f>IF(ISERROR(VLOOKUP($AR$1,#REF!,84,0)),"",(VLOOKUP($AR$1,#REF!,84,0)))</f>
        <v/>
      </c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232" t="str">
        <f>IF(ISERROR(VLOOKUP($AR$1,#REF!,91,0)),"",(VLOOKUP($AR$1,#REF!,91,0)))</f>
        <v/>
      </c>
      <c r="AO40" s="233"/>
      <c r="AP40" s="233"/>
      <c r="AQ40" s="233"/>
      <c r="AR40" s="234"/>
      <c r="AS40" s="48"/>
      <c r="AT40" s="420"/>
      <c r="AU40" s="285"/>
      <c r="AV40" s="94"/>
      <c r="AW40" s="94"/>
      <c r="AX40" s="216" t="s">
        <v>65</v>
      </c>
      <c r="AY40" s="216"/>
      <c r="AZ40" s="85" t="str">
        <f>IF(ISERROR(VLOOKUP($AR$1,#REF!,68,0)),"",(VLOOKUP($AR$1,#REF!,68,0)))</f>
        <v/>
      </c>
      <c r="BA40" s="85"/>
      <c r="BB40" s="85"/>
      <c r="BC40" s="85"/>
      <c r="BD40" s="85"/>
      <c r="BE40" s="85"/>
      <c r="BF40" s="85"/>
      <c r="BG40" s="85"/>
      <c r="BH40" s="85"/>
      <c r="BI40" s="85"/>
      <c r="BJ40" s="218"/>
      <c r="BK40" s="94"/>
      <c r="BL40" s="216" t="s">
        <v>65</v>
      </c>
      <c r="BM40" s="216"/>
      <c r="BN40" s="85" t="str">
        <f>IF(ISERROR(VLOOKUP($AR$1,#REF!,84,0)),"",(VLOOKUP($AR$1,#REF!,84,0)))</f>
        <v/>
      </c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232" t="str">
        <f>IF(ISERROR(VLOOKUP($AR$1,#REF!,91,0)),"",(VLOOKUP($AR$1,#REF!,91,0)))</f>
        <v/>
      </c>
      <c r="CH40" s="233"/>
      <c r="CI40" s="233"/>
      <c r="CJ40" s="233"/>
      <c r="CK40" s="234"/>
    </row>
    <row r="41" spans="1:89" ht="33" customHeight="1" x14ac:dyDescent="0.15">
      <c r="A41" s="420"/>
      <c r="B41" s="285"/>
      <c r="C41" s="94">
        <v>4</v>
      </c>
      <c r="D41" s="94"/>
      <c r="E41" s="174" t="s">
        <v>101</v>
      </c>
      <c r="F41" s="174"/>
      <c r="G41" s="221" t="str">
        <f>IF(ISERROR(VLOOKUP($AR$1,#REF!,71,0)),"",(VLOOKUP($AR$1,#REF!,71,0)))</f>
        <v/>
      </c>
      <c r="H41" s="221"/>
      <c r="I41" s="221"/>
      <c r="J41" s="221"/>
      <c r="K41" s="221"/>
      <c r="L41" s="221"/>
      <c r="M41" s="221"/>
      <c r="N41" s="173" t="s">
        <v>66</v>
      </c>
      <c r="O41" s="56" t="str">
        <f>IF(ISERROR(VLOOKUP($AR$1,#REF!,73,0)),"",(VLOOKUP($AR$1,#REF!,73,0)))</f>
        <v/>
      </c>
      <c r="P41" s="56"/>
      <c r="Q41" s="218"/>
      <c r="R41" s="94">
        <v>4</v>
      </c>
      <c r="S41" s="174" t="s">
        <v>101</v>
      </c>
      <c r="T41" s="174"/>
      <c r="U41" s="221" t="str">
        <f>IF(ISERROR(VLOOKUP($AR$1,#REF!,87,0)),"",(VLOOKUP($AR$1,#REF!,87,0)))</f>
        <v/>
      </c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173" t="s">
        <v>66</v>
      </c>
      <c r="AI41" s="173"/>
      <c r="AJ41" s="173"/>
      <c r="AK41" s="56" t="str">
        <f>IF(ISERROR(VLOOKUP($AR$1,#REF!,89,0)),"",(VLOOKUP($AR$1,#REF!,89,0)))</f>
        <v/>
      </c>
      <c r="AL41" s="56"/>
      <c r="AM41" s="56"/>
      <c r="AN41" s="235"/>
      <c r="AO41" s="236"/>
      <c r="AP41" s="236"/>
      <c r="AQ41" s="236"/>
      <c r="AR41" s="237"/>
      <c r="AS41" s="48"/>
      <c r="AT41" s="420"/>
      <c r="AU41" s="285"/>
      <c r="AV41" s="94">
        <v>4</v>
      </c>
      <c r="AW41" s="94"/>
      <c r="AX41" s="174" t="s">
        <v>101</v>
      </c>
      <c r="AY41" s="174"/>
      <c r="AZ41" s="221" t="str">
        <f>IF(ISERROR(VLOOKUP($AR$1,#REF!,71,0)),"",(VLOOKUP($AR$1,#REF!,71,0)))</f>
        <v/>
      </c>
      <c r="BA41" s="221"/>
      <c r="BB41" s="221"/>
      <c r="BC41" s="221"/>
      <c r="BD41" s="221"/>
      <c r="BE41" s="221"/>
      <c r="BF41" s="221"/>
      <c r="BG41" s="173" t="s">
        <v>66</v>
      </c>
      <c r="BH41" s="56" t="str">
        <f>IF(ISERROR(VLOOKUP($AR$1,#REF!,73,0)),"",(VLOOKUP($AR$1,#REF!,73,0)))</f>
        <v/>
      </c>
      <c r="BI41" s="56"/>
      <c r="BJ41" s="218"/>
      <c r="BK41" s="94">
        <v>4</v>
      </c>
      <c r="BL41" s="174" t="s">
        <v>101</v>
      </c>
      <c r="BM41" s="174"/>
      <c r="BN41" s="221" t="str">
        <f>IF(ISERROR(VLOOKUP($AR$1,#REF!,87,0)),"",(VLOOKUP($AR$1,#REF!,87,0)))</f>
        <v/>
      </c>
      <c r="BO41" s="221"/>
      <c r="BP41" s="221"/>
      <c r="BQ41" s="221"/>
      <c r="BR41" s="221"/>
      <c r="BS41" s="221"/>
      <c r="BT41" s="221"/>
      <c r="BU41" s="221"/>
      <c r="BV41" s="221"/>
      <c r="BW41" s="221"/>
      <c r="BX41" s="221"/>
      <c r="BY41" s="221"/>
      <c r="BZ41" s="221"/>
      <c r="CA41" s="173" t="s">
        <v>66</v>
      </c>
      <c r="CB41" s="173"/>
      <c r="CC41" s="173"/>
      <c r="CD41" s="56" t="str">
        <f>IF(ISERROR(VLOOKUP($AR$1,#REF!,89,0)),"",(VLOOKUP($AR$1,#REF!,89,0)))</f>
        <v/>
      </c>
      <c r="CE41" s="56"/>
      <c r="CF41" s="56"/>
      <c r="CG41" s="235"/>
      <c r="CH41" s="236"/>
      <c r="CI41" s="236"/>
      <c r="CJ41" s="236"/>
      <c r="CK41" s="237"/>
    </row>
    <row r="42" spans="1:89" ht="33" customHeight="1" x14ac:dyDescent="0.15">
      <c r="A42" s="420"/>
      <c r="B42" s="285"/>
      <c r="C42" s="94"/>
      <c r="D42" s="94"/>
      <c r="E42" s="175" t="s">
        <v>0</v>
      </c>
      <c r="F42" s="175"/>
      <c r="G42" s="100" t="str">
        <f>IF(ISERROR(VLOOKUP($AR$1,#REF!,70,0)),"",(VLOOKUP($AR$1,#REF!,70,0)))</f>
        <v/>
      </c>
      <c r="H42" s="100"/>
      <c r="I42" s="100"/>
      <c r="J42" s="100"/>
      <c r="K42" s="100"/>
      <c r="L42" s="100"/>
      <c r="M42" s="100"/>
      <c r="N42" s="173"/>
      <c r="O42" s="56"/>
      <c r="P42" s="56"/>
      <c r="Q42" s="218"/>
      <c r="R42" s="94"/>
      <c r="S42" s="175" t="s">
        <v>0</v>
      </c>
      <c r="T42" s="175"/>
      <c r="U42" s="100" t="str">
        <f>IF(ISERROR(VLOOKUP($AR$1,#REF!,86,0)),"",(VLOOKUP($AR$1,#REF!,86,0)))</f>
        <v/>
      </c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73"/>
      <c r="AI42" s="173"/>
      <c r="AJ42" s="173"/>
      <c r="AK42" s="56"/>
      <c r="AL42" s="56"/>
      <c r="AM42" s="56"/>
      <c r="AN42" s="235"/>
      <c r="AO42" s="236"/>
      <c r="AP42" s="236"/>
      <c r="AQ42" s="236"/>
      <c r="AR42" s="237"/>
      <c r="AS42" s="48"/>
      <c r="AT42" s="420"/>
      <c r="AU42" s="285"/>
      <c r="AV42" s="94"/>
      <c r="AW42" s="94"/>
      <c r="AX42" s="175" t="s">
        <v>0</v>
      </c>
      <c r="AY42" s="175"/>
      <c r="AZ42" s="100" t="str">
        <f>IF(ISERROR(VLOOKUP($AR$1,#REF!,70,0)),"",(VLOOKUP($AR$1,#REF!,70,0)))</f>
        <v/>
      </c>
      <c r="BA42" s="100"/>
      <c r="BB42" s="100"/>
      <c r="BC42" s="100"/>
      <c r="BD42" s="100"/>
      <c r="BE42" s="100"/>
      <c r="BF42" s="100"/>
      <c r="BG42" s="173"/>
      <c r="BH42" s="56"/>
      <c r="BI42" s="56"/>
      <c r="BJ42" s="218"/>
      <c r="BK42" s="94"/>
      <c r="BL42" s="175" t="s">
        <v>0</v>
      </c>
      <c r="BM42" s="175"/>
      <c r="BN42" s="100" t="str">
        <f>IF(ISERROR(VLOOKUP($AR$1,#REF!,86,0)),"",(VLOOKUP($AR$1,#REF!,86,0)))</f>
        <v/>
      </c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73"/>
      <c r="CB42" s="173"/>
      <c r="CC42" s="173"/>
      <c r="CD42" s="56"/>
      <c r="CE42" s="56"/>
      <c r="CF42" s="56"/>
      <c r="CG42" s="235"/>
      <c r="CH42" s="236"/>
      <c r="CI42" s="236"/>
      <c r="CJ42" s="236"/>
      <c r="CK42" s="237"/>
    </row>
    <row r="43" spans="1:89" ht="33" customHeight="1" thickBot="1" x14ac:dyDescent="0.2">
      <c r="A43" s="420"/>
      <c r="B43" s="286"/>
      <c r="C43" s="94"/>
      <c r="D43" s="94"/>
      <c r="E43" s="216" t="s">
        <v>65</v>
      </c>
      <c r="F43" s="216"/>
      <c r="G43" s="85" t="str">
        <f>IF(ISERROR(VLOOKUP($AR$1,#REF!,72,0)),"",(VLOOKUP($AR$1,#REF!,72,0)))</f>
        <v/>
      </c>
      <c r="H43" s="84"/>
      <c r="I43" s="84"/>
      <c r="J43" s="84"/>
      <c r="K43" s="84"/>
      <c r="L43" s="84"/>
      <c r="M43" s="84"/>
      <c r="N43" s="84"/>
      <c r="O43" s="84"/>
      <c r="P43" s="84"/>
      <c r="Q43" s="219"/>
      <c r="R43" s="220"/>
      <c r="S43" s="222" t="s">
        <v>65</v>
      </c>
      <c r="T43" s="222"/>
      <c r="U43" s="84" t="str">
        <f>IF(ISERROR(VLOOKUP($AR$1,#REF!,88,0)),"",(VLOOKUP($AR$1,#REF!,88,0)))</f>
        <v/>
      </c>
      <c r="V43" s="84"/>
      <c r="W43" s="84"/>
      <c r="X43" s="84"/>
      <c r="Y43" s="84"/>
      <c r="Z43" s="84"/>
      <c r="AA43" s="84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238"/>
      <c r="AO43" s="239"/>
      <c r="AP43" s="239"/>
      <c r="AQ43" s="239"/>
      <c r="AR43" s="240"/>
      <c r="AS43" s="48"/>
      <c r="AT43" s="420"/>
      <c r="AU43" s="286"/>
      <c r="AV43" s="94"/>
      <c r="AW43" s="94"/>
      <c r="AX43" s="216" t="s">
        <v>65</v>
      </c>
      <c r="AY43" s="216"/>
      <c r="AZ43" s="85" t="str">
        <f>IF(ISERROR(VLOOKUP($AR$1,#REF!,72,0)),"",(VLOOKUP($AR$1,#REF!,72,0)))</f>
        <v/>
      </c>
      <c r="BA43" s="84"/>
      <c r="BB43" s="84"/>
      <c r="BC43" s="84"/>
      <c r="BD43" s="84"/>
      <c r="BE43" s="84"/>
      <c r="BF43" s="84"/>
      <c r="BG43" s="84"/>
      <c r="BH43" s="84"/>
      <c r="BI43" s="84"/>
      <c r="BJ43" s="219"/>
      <c r="BK43" s="220"/>
      <c r="BL43" s="222" t="s">
        <v>65</v>
      </c>
      <c r="BM43" s="222"/>
      <c r="BN43" s="84" t="str">
        <f>IF(ISERROR(VLOOKUP($AR$1,#REF!,88,0)),"",(VLOOKUP($AR$1,#REF!,88,0)))</f>
        <v/>
      </c>
      <c r="BO43" s="84"/>
      <c r="BP43" s="84"/>
      <c r="BQ43" s="84"/>
      <c r="BR43" s="84"/>
      <c r="BS43" s="84"/>
      <c r="BT43" s="84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238"/>
      <c r="CH43" s="239"/>
      <c r="CI43" s="239"/>
      <c r="CJ43" s="239"/>
      <c r="CK43" s="240"/>
    </row>
    <row r="44" spans="1:89" ht="30" customHeight="1" x14ac:dyDescent="0.15">
      <c r="A44" s="303" t="s">
        <v>90</v>
      </c>
      <c r="B44" s="309" t="s">
        <v>104</v>
      </c>
      <c r="C44" s="311" t="s">
        <v>1</v>
      </c>
      <c r="D44" s="152"/>
      <c r="E44" s="312" t="s">
        <v>2</v>
      </c>
      <c r="F44" s="312" t="s">
        <v>3</v>
      </c>
      <c r="G44" s="313" t="s">
        <v>4</v>
      </c>
      <c r="H44" s="297" t="s">
        <v>81</v>
      </c>
      <c r="I44" s="147"/>
      <c r="J44" s="147"/>
      <c r="K44" s="147"/>
      <c r="L44" s="147" t="s">
        <v>103</v>
      </c>
      <c r="M44" s="147"/>
      <c r="N44" s="147"/>
      <c r="O44" s="147"/>
      <c r="P44" s="343" t="s">
        <v>109</v>
      </c>
      <c r="Q44" s="346"/>
      <c r="R44" s="343" t="s">
        <v>110</v>
      </c>
      <c r="S44" s="344"/>
      <c r="T44" s="347" t="s">
        <v>98</v>
      </c>
      <c r="U44" s="348"/>
      <c r="V44" s="348"/>
      <c r="W44" s="348"/>
      <c r="X44" s="348"/>
      <c r="Y44" s="348"/>
      <c r="Z44" s="348"/>
      <c r="AA44" s="349"/>
      <c r="AB44" s="163" t="s">
        <v>99</v>
      </c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333"/>
      <c r="AS44" s="48"/>
      <c r="AT44" s="303" t="s">
        <v>90</v>
      </c>
      <c r="AU44" s="309" t="s">
        <v>104</v>
      </c>
      <c r="AV44" s="311" t="s">
        <v>1</v>
      </c>
      <c r="AW44" s="152"/>
      <c r="AX44" s="312" t="s">
        <v>2</v>
      </c>
      <c r="AY44" s="312" t="s">
        <v>3</v>
      </c>
      <c r="AZ44" s="313" t="s">
        <v>4</v>
      </c>
      <c r="BA44" s="297" t="s">
        <v>81</v>
      </c>
      <c r="BB44" s="147"/>
      <c r="BC44" s="147"/>
      <c r="BD44" s="147"/>
      <c r="BE44" s="147" t="s">
        <v>103</v>
      </c>
      <c r="BF44" s="147"/>
      <c r="BG44" s="147"/>
      <c r="BH44" s="147"/>
      <c r="BI44" s="343" t="s">
        <v>109</v>
      </c>
      <c r="BJ44" s="346"/>
      <c r="BK44" s="343" t="s">
        <v>110</v>
      </c>
      <c r="BL44" s="344"/>
      <c r="BM44" s="347" t="s">
        <v>98</v>
      </c>
      <c r="BN44" s="348"/>
      <c r="BO44" s="348"/>
      <c r="BP44" s="348"/>
      <c r="BQ44" s="348"/>
      <c r="BR44" s="348"/>
      <c r="BS44" s="348"/>
      <c r="BT44" s="349"/>
      <c r="BU44" s="163" t="s">
        <v>99</v>
      </c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333"/>
    </row>
    <row r="45" spans="1:89" ht="30" customHeight="1" x14ac:dyDescent="0.15">
      <c r="A45" s="303"/>
      <c r="B45" s="310"/>
      <c r="C45" s="311"/>
      <c r="D45" s="152"/>
      <c r="E45" s="312"/>
      <c r="F45" s="312"/>
      <c r="G45" s="313"/>
      <c r="H45" s="296" t="s">
        <v>105</v>
      </c>
      <c r="I45" s="152"/>
      <c r="J45" s="152" t="s">
        <v>106</v>
      </c>
      <c r="K45" s="152"/>
      <c r="L45" s="152" t="s">
        <v>107</v>
      </c>
      <c r="M45" s="152"/>
      <c r="N45" s="148" t="s">
        <v>108</v>
      </c>
      <c r="O45" s="149"/>
      <c r="P45" s="312"/>
      <c r="Q45" s="312"/>
      <c r="R45" s="312"/>
      <c r="S45" s="345"/>
      <c r="T45" s="350"/>
      <c r="U45" s="94"/>
      <c r="V45" s="94"/>
      <c r="W45" s="94"/>
      <c r="X45" s="94"/>
      <c r="Y45" s="94"/>
      <c r="Z45" s="94"/>
      <c r="AA45" s="333"/>
      <c r="AB45" s="163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333"/>
      <c r="AS45" s="48"/>
      <c r="AT45" s="303"/>
      <c r="AU45" s="310"/>
      <c r="AV45" s="311"/>
      <c r="AW45" s="152"/>
      <c r="AX45" s="312"/>
      <c r="AY45" s="312"/>
      <c r="AZ45" s="313"/>
      <c r="BA45" s="296" t="s">
        <v>105</v>
      </c>
      <c r="BB45" s="152"/>
      <c r="BC45" s="152" t="s">
        <v>106</v>
      </c>
      <c r="BD45" s="152"/>
      <c r="BE45" s="152" t="s">
        <v>107</v>
      </c>
      <c r="BF45" s="152"/>
      <c r="BG45" s="148" t="s">
        <v>108</v>
      </c>
      <c r="BH45" s="149"/>
      <c r="BI45" s="312"/>
      <c r="BJ45" s="312"/>
      <c r="BK45" s="312"/>
      <c r="BL45" s="345"/>
      <c r="BM45" s="350"/>
      <c r="BN45" s="94"/>
      <c r="BO45" s="94"/>
      <c r="BP45" s="94"/>
      <c r="BQ45" s="94"/>
      <c r="BR45" s="94"/>
      <c r="BS45" s="94"/>
      <c r="BT45" s="333"/>
      <c r="BU45" s="163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333"/>
    </row>
    <row r="46" spans="1:89" ht="30" customHeight="1" x14ac:dyDescent="0.15">
      <c r="A46" s="303"/>
      <c r="B46" s="310"/>
      <c r="C46" s="311"/>
      <c r="D46" s="152"/>
      <c r="E46" s="312"/>
      <c r="F46" s="312"/>
      <c r="G46" s="313"/>
      <c r="H46" s="296"/>
      <c r="I46" s="152"/>
      <c r="J46" s="152"/>
      <c r="K46" s="152"/>
      <c r="L46" s="152"/>
      <c r="M46" s="152"/>
      <c r="N46" s="150"/>
      <c r="O46" s="151"/>
      <c r="P46" s="312"/>
      <c r="Q46" s="312"/>
      <c r="R46" s="312"/>
      <c r="S46" s="345"/>
      <c r="T46" s="8" t="s">
        <v>76</v>
      </c>
      <c r="U46" s="3" t="s">
        <v>77</v>
      </c>
      <c r="V46" s="4" t="s">
        <v>58</v>
      </c>
      <c r="W46" s="94" t="s">
        <v>61</v>
      </c>
      <c r="X46" s="94"/>
      <c r="Y46" s="94" t="s">
        <v>62</v>
      </c>
      <c r="Z46" s="94"/>
      <c r="AA46" s="333"/>
      <c r="AB46" s="163" t="s">
        <v>82</v>
      </c>
      <c r="AC46" s="94"/>
      <c r="AD46" s="94" t="s">
        <v>83</v>
      </c>
      <c r="AE46" s="94"/>
      <c r="AF46" s="94"/>
      <c r="AG46" s="94" t="s">
        <v>84</v>
      </c>
      <c r="AH46" s="94"/>
      <c r="AI46" s="94"/>
      <c r="AJ46" s="94"/>
      <c r="AK46" s="94" t="s">
        <v>85</v>
      </c>
      <c r="AL46" s="94"/>
      <c r="AM46" s="94" t="s">
        <v>58</v>
      </c>
      <c r="AN46" s="94"/>
      <c r="AO46" s="94"/>
      <c r="AP46" s="94" t="s">
        <v>61</v>
      </c>
      <c r="AQ46" s="94"/>
      <c r="AR46" s="7" t="s">
        <v>62</v>
      </c>
      <c r="AS46" s="48"/>
      <c r="AT46" s="303"/>
      <c r="AU46" s="310"/>
      <c r="AV46" s="311"/>
      <c r="AW46" s="152"/>
      <c r="AX46" s="312"/>
      <c r="AY46" s="312"/>
      <c r="AZ46" s="313"/>
      <c r="BA46" s="296"/>
      <c r="BB46" s="152"/>
      <c r="BC46" s="152"/>
      <c r="BD46" s="152"/>
      <c r="BE46" s="152"/>
      <c r="BF46" s="152"/>
      <c r="BG46" s="150"/>
      <c r="BH46" s="151"/>
      <c r="BI46" s="312"/>
      <c r="BJ46" s="312"/>
      <c r="BK46" s="312"/>
      <c r="BL46" s="345"/>
      <c r="BM46" s="8" t="s">
        <v>76</v>
      </c>
      <c r="BN46" s="3" t="s">
        <v>77</v>
      </c>
      <c r="BO46" s="4" t="s">
        <v>58</v>
      </c>
      <c r="BP46" s="94" t="s">
        <v>61</v>
      </c>
      <c r="BQ46" s="94"/>
      <c r="BR46" s="94" t="s">
        <v>62</v>
      </c>
      <c r="BS46" s="94"/>
      <c r="BT46" s="333"/>
      <c r="BU46" s="163" t="s">
        <v>82</v>
      </c>
      <c r="BV46" s="94"/>
      <c r="BW46" s="94" t="s">
        <v>83</v>
      </c>
      <c r="BX46" s="94"/>
      <c r="BY46" s="94"/>
      <c r="BZ46" s="94" t="s">
        <v>84</v>
      </c>
      <c r="CA46" s="94"/>
      <c r="CB46" s="94"/>
      <c r="CC46" s="94"/>
      <c r="CD46" s="94" t="s">
        <v>85</v>
      </c>
      <c r="CE46" s="94"/>
      <c r="CF46" s="94" t="s">
        <v>58</v>
      </c>
      <c r="CG46" s="94"/>
      <c r="CH46" s="94"/>
      <c r="CI46" s="94" t="s">
        <v>61</v>
      </c>
      <c r="CJ46" s="94"/>
      <c r="CK46" s="7" t="s">
        <v>62</v>
      </c>
    </row>
    <row r="47" spans="1:89" ht="33" customHeight="1" thickBot="1" x14ac:dyDescent="0.2">
      <c r="A47" s="303"/>
      <c r="B47" s="35" t="str">
        <f>IF(ISERROR(VLOOKUP($AR$1,#REF!,92,0)),"",(VLOOKUP($AR$1,#REF!,92,0)))</f>
        <v/>
      </c>
      <c r="C47" s="295" t="str">
        <f>IF(ISERROR(VLOOKUP($AR$1,#REF!,93,0)),"",(VLOOKUP($AR$1,#REF!,93,0)))</f>
        <v/>
      </c>
      <c r="D47" s="56"/>
      <c r="E47" s="32" t="str">
        <f>IF(ISERROR(VLOOKUP($AR$1,#REF!,94,0)),"",(VLOOKUP($AR$1,#REF!,94,0)))</f>
        <v/>
      </c>
      <c r="F47" s="32" t="str">
        <f>IF(ISERROR(VLOOKUP($AR$1,#REF!,95,0)),"",(VLOOKUP($AR$1,#REF!,95,0)))</f>
        <v/>
      </c>
      <c r="G47" s="36" t="str">
        <f>IF(ISERROR(VLOOKUP($AR$1,#REF!,96,0)),"",(VLOOKUP($AR$1,#REF!,96,0)))</f>
        <v/>
      </c>
      <c r="H47" s="301" t="str">
        <f>IF(ISERROR(VLOOKUP($AR$1,#REF!,97,0)),"",(VLOOKUP($AR$1,#REF!,97,0)))</f>
        <v/>
      </c>
      <c r="I47" s="302"/>
      <c r="J47" s="302" t="str">
        <f>IF(ISERROR(VLOOKUP($AR$1,#REF!,98,0)),"",(VLOOKUP($AR$1,#REF!,98,0)))</f>
        <v/>
      </c>
      <c r="K47" s="302"/>
      <c r="L47" s="302" t="str">
        <f>IF(ISERROR(VLOOKUP($AR$1,#REF!,99,0)),"",(VLOOKUP($AR$1,#REF!,99,0)))</f>
        <v/>
      </c>
      <c r="M47" s="302"/>
      <c r="N47" s="302" t="str">
        <f>IF(ISERROR(VLOOKUP($AR$1,#REF!,100,0)),"",(VLOOKUP($AR$1,#REF!,100,0)))</f>
        <v/>
      </c>
      <c r="O47" s="302"/>
      <c r="P47" s="302" t="str">
        <f>IF(ISERROR(VLOOKUP($AR$1,#REF!,101,0)),"",(VLOOKUP($AR$1,#REF!,101,0)))</f>
        <v/>
      </c>
      <c r="Q47" s="302"/>
      <c r="R47" s="302" t="str">
        <f>IF(ISERROR(VLOOKUP($AR$1,#REF!,102,0)),"",(VLOOKUP($AR$1,#REF!,102,0)))</f>
        <v/>
      </c>
      <c r="S47" s="305"/>
      <c r="T47" s="37" t="str">
        <f>IF(ISERROR(VLOOKUP($AR$1,#REF!,103,0)),"",(VLOOKUP($AR$1,#REF!,103,0)))</f>
        <v/>
      </c>
      <c r="U47" s="38" t="str">
        <f>IF(ISERROR(VLOOKUP($AR$1,#REF!,104,0)),"",(VLOOKUP($AR$1,#REF!,104,0)))</f>
        <v/>
      </c>
      <c r="V47" s="20" t="str">
        <f>IF(ISERROR(VLOOKUP($AR$1,#REF!,105,0)),"",(VLOOKUP($AR$1,#REF!,105,0)))</f>
        <v/>
      </c>
      <c r="W47" s="302" t="str">
        <f>IF(ISERROR(VLOOKUP($AR$1,#REF!,106,0)),"",(VLOOKUP($AR$1,#REF!,106,0)))</f>
        <v/>
      </c>
      <c r="X47" s="302"/>
      <c r="Y47" s="302" t="str">
        <f>IF(ISERROR(VLOOKUP($AR$1,#REF!,107,0)),"",(VLOOKUP($AR$1,#REF!,107,0)))</f>
        <v/>
      </c>
      <c r="Z47" s="302"/>
      <c r="AA47" s="305"/>
      <c r="AB47" s="295" t="str">
        <f>IF(ISERROR(VLOOKUP($AR$1,#REF!,108,0)),"",(VLOOKUP($AR$1,#REF!,108,0)))</f>
        <v/>
      </c>
      <c r="AC47" s="56"/>
      <c r="AD47" s="56" t="str">
        <f>IF(ISERROR(VLOOKUP($AR$1,#REF!,109,0)),"",(VLOOKUP($AR$1,#REF!,109,0)))</f>
        <v/>
      </c>
      <c r="AE47" s="56"/>
      <c r="AF47" s="56"/>
      <c r="AG47" s="56" t="str">
        <f>IF(ISERROR(VLOOKUP($AR$1,#REF!,110,0)),"",(VLOOKUP($AR$1,#REF!,110,0)))</f>
        <v/>
      </c>
      <c r="AH47" s="56"/>
      <c r="AI47" s="56"/>
      <c r="AJ47" s="56"/>
      <c r="AK47" s="56" t="str">
        <f>IF(ISERROR(VLOOKUP($AR$1,#REF!,111,0)),"",(VLOOKUP($AR$1,#REF!,111,0)))</f>
        <v/>
      </c>
      <c r="AL47" s="56"/>
      <c r="AM47" s="56" t="str">
        <f>IF(ISERROR(VLOOKUP($AR$1,#REF!,112,0)),"",(VLOOKUP($AR$1,#REF!,112,0)))</f>
        <v/>
      </c>
      <c r="AN47" s="56"/>
      <c r="AO47" s="56"/>
      <c r="AP47" s="56" t="str">
        <f>IF(ISERROR(VLOOKUP($AR$1,#REF!,113,0)),"",(VLOOKUP($AR$1,#REF!,113,0)))</f>
        <v/>
      </c>
      <c r="AQ47" s="56"/>
      <c r="AR47" s="39" t="str">
        <f>IF(ISERROR(VLOOKUP($AR$1,#REF!,114,0)),"",(VLOOKUP($AR$1,#REF!,114,0)))</f>
        <v/>
      </c>
      <c r="AS47" s="48"/>
      <c r="AT47" s="303"/>
      <c r="AU47" s="35" t="str">
        <f>IF(ISERROR(VLOOKUP($AR$1,#REF!,92,0)),"",(VLOOKUP($AR$1,#REF!,92,0)))</f>
        <v/>
      </c>
      <c r="AV47" s="295" t="str">
        <f>IF(ISERROR(VLOOKUP($AR$1,#REF!,93,0)),"",(VLOOKUP($AR$1,#REF!,93,0)))</f>
        <v/>
      </c>
      <c r="AW47" s="56"/>
      <c r="AX47" s="32" t="str">
        <f>IF(ISERROR(VLOOKUP($AR$1,#REF!,94,0)),"",(VLOOKUP($AR$1,#REF!,94,0)))</f>
        <v/>
      </c>
      <c r="AY47" s="32" t="str">
        <f>IF(ISERROR(VLOOKUP($AR$1,#REF!,95,0)),"",(VLOOKUP($AR$1,#REF!,95,0)))</f>
        <v/>
      </c>
      <c r="AZ47" s="36" t="str">
        <f>IF(ISERROR(VLOOKUP($AR$1,#REF!,96,0)),"",(VLOOKUP($AR$1,#REF!,96,0)))</f>
        <v/>
      </c>
      <c r="BA47" s="301" t="str">
        <f>IF(ISERROR(VLOOKUP($AR$1,#REF!,97,0)),"",(VLOOKUP($AR$1,#REF!,97,0)))</f>
        <v/>
      </c>
      <c r="BB47" s="302"/>
      <c r="BC47" s="302" t="str">
        <f>IF(ISERROR(VLOOKUP($AR$1,#REF!,98,0)),"",(VLOOKUP($AR$1,#REF!,98,0)))</f>
        <v/>
      </c>
      <c r="BD47" s="302"/>
      <c r="BE47" s="302" t="str">
        <f>IF(ISERROR(VLOOKUP($AR$1,#REF!,99,0)),"",(VLOOKUP($AR$1,#REF!,99,0)))</f>
        <v/>
      </c>
      <c r="BF47" s="302"/>
      <c r="BG47" s="302" t="str">
        <f>IF(ISERROR(VLOOKUP($AR$1,#REF!,100,0)),"",(VLOOKUP($AR$1,#REF!,100,0)))</f>
        <v/>
      </c>
      <c r="BH47" s="302"/>
      <c r="BI47" s="302" t="str">
        <f>IF(ISERROR(VLOOKUP($AR$1,#REF!,101,0)),"",(VLOOKUP($AR$1,#REF!,101,0)))</f>
        <v/>
      </c>
      <c r="BJ47" s="302"/>
      <c r="BK47" s="302" t="str">
        <f>IF(ISERROR(VLOOKUP($AR$1,#REF!,102,0)),"",(VLOOKUP($AR$1,#REF!,102,0)))</f>
        <v/>
      </c>
      <c r="BL47" s="305"/>
      <c r="BM47" s="37" t="str">
        <f>IF(ISERROR(VLOOKUP($AR$1,#REF!,103,0)),"",(VLOOKUP($AR$1,#REF!,103,0)))</f>
        <v/>
      </c>
      <c r="BN47" s="38" t="str">
        <f>IF(ISERROR(VLOOKUP($AR$1,#REF!,104,0)),"",(VLOOKUP($AR$1,#REF!,104,0)))</f>
        <v/>
      </c>
      <c r="BO47" s="11" t="str">
        <f>IF(ISERROR(VLOOKUP($AR$1,#REF!,105,0)),"",(VLOOKUP($AR$1,#REF!,105,0)))</f>
        <v/>
      </c>
      <c r="BP47" s="302" t="str">
        <f>IF(ISERROR(VLOOKUP($AR$1,#REF!,106,0)),"",(VLOOKUP($AR$1,#REF!,106,0)))</f>
        <v/>
      </c>
      <c r="BQ47" s="302"/>
      <c r="BR47" s="302" t="str">
        <f>IF(ISERROR(VLOOKUP($AR$1,#REF!,107,0)),"",(VLOOKUP($AR$1,#REF!,107,0)))</f>
        <v/>
      </c>
      <c r="BS47" s="302"/>
      <c r="BT47" s="305"/>
      <c r="BU47" s="295" t="str">
        <f>IF(ISERROR(VLOOKUP($AR$1,#REF!,108,0)),"",(VLOOKUP($AR$1,#REF!,108,0)))</f>
        <v/>
      </c>
      <c r="BV47" s="56"/>
      <c r="BW47" s="56" t="str">
        <f>IF(ISERROR(VLOOKUP($AR$1,#REF!,109,0)),"",(VLOOKUP($AR$1,#REF!,109,0)))</f>
        <v/>
      </c>
      <c r="BX47" s="56"/>
      <c r="BY47" s="56"/>
      <c r="BZ47" s="56" t="str">
        <f>IF(ISERROR(VLOOKUP($AR$1,#REF!,110,0)),"",(VLOOKUP($AR$1,#REF!,110,0)))</f>
        <v/>
      </c>
      <c r="CA47" s="56"/>
      <c r="CB47" s="56"/>
      <c r="CC47" s="56"/>
      <c r="CD47" s="56" t="str">
        <f>IF(ISERROR(VLOOKUP($AR$1,#REF!,111,0)),"",(VLOOKUP($AR$1,#REF!,111,0)))</f>
        <v/>
      </c>
      <c r="CE47" s="56"/>
      <c r="CF47" s="56" t="str">
        <f>IF(ISERROR(VLOOKUP($AR$1,#REF!,112,0)),"",(VLOOKUP($AR$1,#REF!,112,0)))</f>
        <v/>
      </c>
      <c r="CG47" s="56"/>
      <c r="CH47" s="56"/>
      <c r="CI47" s="56" t="str">
        <f>IF(ISERROR(VLOOKUP($AR$1,#REF!,113,0)),"",(VLOOKUP($AR$1,#REF!,113,0)))</f>
        <v/>
      </c>
      <c r="CJ47" s="56"/>
      <c r="CK47" s="39" t="str">
        <f>IF(ISERROR(VLOOKUP($AR$1,#REF!,114,0)),"",(VLOOKUP($AR$1,#REF!,114,0)))</f>
        <v/>
      </c>
    </row>
    <row r="48" spans="1:89" ht="33" customHeight="1" x14ac:dyDescent="0.15">
      <c r="A48" s="303"/>
      <c r="B48" s="319" t="s">
        <v>78</v>
      </c>
      <c r="C48" s="281" t="s">
        <v>79</v>
      </c>
      <c r="D48" s="306"/>
      <c r="E48" s="306"/>
      <c r="F48" s="306"/>
      <c r="G48" s="21"/>
      <c r="H48" s="22"/>
      <c r="I48" s="23"/>
      <c r="J48" s="24"/>
      <c r="K48" s="25"/>
      <c r="L48" s="26"/>
      <c r="M48" s="24"/>
      <c r="N48" s="24"/>
      <c r="O48" s="25"/>
      <c r="P48" s="22"/>
      <c r="Q48" s="24"/>
      <c r="R48" s="24"/>
      <c r="S48" s="24"/>
      <c r="T48" s="43" t="s">
        <v>138</v>
      </c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4"/>
      <c r="AS48" s="48"/>
      <c r="AT48" s="303"/>
      <c r="AU48" s="319" t="s">
        <v>78</v>
      </c>
      <c r="AV48" s="281" t="s">
        <v>79</v>
      </c>
      <c r="AW48" s="306"/>
      <c r="AX48" s="306"/>
      <c r="AY48" s="306"/>
      <c r="AZ48" s="21"/>
      <c r="BA48" s="22"/>
      <c r="BB48" s="23"/>
      <c r="BC48" s="24"/>
      <c r="BD48" s="25"/>
      <c r="BE48" s="26"/>
      <c r="BF48" s="24"/>
      <c r="BG48" s="24"/>
      <c r="BH48" s="25"/>
      <c r="BI48" s="22"/>
      <c r="BJ48" s="24"/>
      <c r="BK48" s="24"/>
      <c r="BL48" s="24"/>
      <c r="BM48" s="43" t="s">
        <v>138</v>
      </c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4"/>
    </row>
    <row r="49" spans="1:89" ht="45.75" customHeight="1" x14ac:dyDescent="0.15">
      <c r="A49" s="303"/>
      <c r="B49" s="320"/>
      <c r="C49" s="293" t="s">
        <v>86</v>
      </c>
      <c r="D49" s="315"/>
      <c r="E49" s="315"/>
      <c r="F49" s="315"/>
      <c r="G49" s="316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  <c r="X49" s="317"/>
      <c r="Y49" s="317"/>
      <c r="Z49" s="317"/>
      <c r="AA49" s="317"/>
      <c r="AB49" s="317"/>
      <c r="AC49" s="317"/>
      <c r="AD49" s="317"/>
      <c r="AE49" s="317"/>
      <c r="AF49" s="317"/>
      <c r="AG49" s="317"/>
      <c r="AH49" s="317"/>
      <c r="AI49" s="317"/>
      <c r="AJ49" s="317"/>
      <c r="AK49" s="317"/>
      <c r="AL49" s="317"/>
      <c r="AM49" s="317"/>
      <c r="AN49" s="317"/>
      <c r="AO49" s="317"/>
      <c r="AP49" s="317"/>
      <c r="AQ49" s="317"/>
      <c r="AR49" s="318"/>
      <c r="AS49" s="48"/>
      <c r="AT49" s="303"/>
      <c r="AU49" s="320"/>
      <c r="AV49" s="293" t="s">
        <v>86</v>
      </c>
      <c r="AW49" s="315"/>
      <c r="AX49" s="315"/>
      <c r="AY49" s="315"/>
      <c r="AZ49" s="316"/>
      <c r="BA49" s="317"/>
      <c r="BB49" s="317"/>
      <c r="BC49" s="317"/>
      <c r="BD49" s="317"/>
      <c r="BE49" s="317"/>
      <c r="BF49" s="317"/>
      <c r="BG49" s="317"/>
      <c r="BH49" s="317"/>
      <c r="BI49" s="317"/>
      <c r="BJ49" s="317"/>
      <c r="BK49" s="317"/>
      <c r="BL49" s="317"/>
      <c r="BM49" s="317"/>
      <c r="BN49" s="317"/>
      <c r="BO49" s="317"/>
      <c r="BP49" s="317"/>
      <c r="BQ49" s="317"/>
      <c r="BR49" s="317"/>
      <c r="BS49" s="317"/>
      <c r="BT49" s="317"/>
      <c r="BU49" s="317"/>
      <c r="BV49" s="317"/>
      <c r="BW49" s="317"/>
      <c r="BX49" s="317"/>
      <c r="BY49" s="317"/>
      <c r="BZ49" s="317"/>
      <c r="CA49" s="317"/>
      <c r="CB49" s="317"/>
      <c r="CC49" s="317"/>
      <c r="CD49" s="317"/>
      <c r="CE49" s="317"/>
      <c r="CF49" s="317"/>
      <c r="CG49" s="317"/>
      <c r="CH49" s="317"/>
      <c r="CI49" s="317"/>
      <c r="CJ49" s="317"/>
      <c r="CK49" s="318"/>
    </row>
    <row r="50" spans="1:89" ht="21" customHeight="1" x14ac:dyDescent="0.15">
      <c r="A50" s="303"/>
      <c r="B50" s="320"/>
      <c r="C50" s="293" t="s">
        <v>100</v>
      </c>
      <c r="D50" s="293"/>
      <c r="E50" s="293"/>
      <c r="F50" s="293"/>
      <c r="G50" s="335"/>
      <c r="H50" s="336"/>
      <c r="I50" s="336"/>
      <c r="J50" s="336"/>
      <c r="K50" s="336"/>
      <c r="L50" s="336"/>
      <c r="M50" s="336"/>
      <c r="N50" s="336"/>
      <c r="O50" s="336"/>
      <c r="P50" s="336"/>
      <c r="Q50" s="336"/>
      <c r="R50" s="336"/>
      <c r="S50" s="336"/>
      <c r="T50" s="336"/>
      <c r="U50" s="336"/>
      <c r="V50" s="336"/>
      <c r="W50" s="336"/>
      <c r="X50" s="336"/>
      <c r="Y50" s="336"/>
      <c r="Z50" s="336"/>
      <c r="AA50" s="336"/>
      <c r="AB50" s="336"/>
      <c r="AC50" s="336"/>
      <c r="AD50" s="336"/>
      <c r="AE50" s="307" t="s">
        <v>87</v>
      </c>
      <c r="AF50" s="307"/>
      <c r="AG50" s="307"/>
      <c r="AH50" s="307"/>
      <c r="AI50" s="307"/>
      <c r="AJ50" s="339"/>
      <c r="AK50" s="339"/>
      <c r="AL50" s="339"/>
      <c r="AM50" s="339"/>
      <c r="AN50" s="339"/>
      <c r="AO50" s="339"/>
      <c r="AP50" s="339"/>
      <c r="AQ50" s="339"/>
      <c r="AR50" s="340"/>
      <c r="AS50" s="48"/>
      <c r="AT50" s="303"/>
      <c r="AU50" s="320"/>
      <c r="AV50" s="293" t="s">
        <v>100</v>
      </c>
      <c r="AW50" s="293"/>
      <c r="AX50" s="293"/>
      <c r="AY50" s="293"/>
      <c r="AZ50" s="335"/>
      <c r="BA50" s="336"/>
      <c r="BB50" s="336"/>
      <c r="BC50" s="336"/>
      <c r="BD50" s="336"/>
      <c r="BE50" s="336"/>
      <c r="BF50" s="336"/>
      <c r="BG50" s="336"/>
      <c r="BH50" s="336"/>
      <c r="BI50" s="336"/>
      <c r="BJ50" s="336"/>
      <c r="BK50" s="336"/>
      <c r="BL50" s="336"/>
      <c r="BM50" s="336"/>
      <c r="BN50" s="336"/>
      <c r="BO50" s="336"/>
      <c r="BP50" s="336"/>
      <c r="BQ50" s="336"/>
      <c r="BR50" s="336"/>
      <c r="BS50" s="336"/>
      <c r="BT50" s="336"/>
      <c r="BU50" s="336"/>
      <c r="BV50" s="336"/>
      <c r="BW50" s="336"/>
      <c r="BX50" s="307" t="s">
        <v>87</v>
      </c>
      <c r="BY50" s="307"/>
      <c r="BZ50" s="307"/>
      <c r="CA50" s="307"/>
      <c r="CB50" s="307"/>
      <c r="CC50" s="339"/>
      <c r="CD50" s="339"/>
      <c r="CE50" s="339"/>
      <c r="CF50" s="339"/>
      <c r="CG50" s="339"/>
      <c r="CH50" s="339"/>
      <c r="CI50" s="339"/>
      <c r="CJ50" s="339"/>
      <c r="CK50" s="340"/>
    </row>
    <row r="51" spans="1:89" ht="21" customHeight="1" thickBot="1" x14ac:dyDescent="0.2">
      <c r="A51" s="303"/>
      <c r="B51" s="321"/>
      <c r="C51" s="294"/>
      <c r="D51" s="294"/>
      <c r="E51" s="294"/>
      <c r="F51" s="294"/>
      <c r="G51" s="337"/>
      <c r="H51" s="338"/>
      <c r="I51" s="338"/>
      <c r="J51" s="338"/>
      <c r="K51" s="338"/>
      <c r="L51" s="338"/>
      <c r="M51" s="338"/>
      <c r="N51" s="338"/>
      <c r="O51" s="338"/>
      <c r="P51" s="338"/>
      <c r="Q51" s="338"/>
      <c r="R51" s="338"/>
      <c r="S51" s="338"/>
      <c r="T51" s="338"/>
      <c r="U51" s="338"/>
      <c r="V51" s="338"/>
      <c r="W51" s="338"/>
      <c r="X51" s="338"/>
      <c r="Y51" s="338"/>
      <c r="Z51" s="338"/>
      <c r="AA51" s="338"/>
      <c r="AB51" s="338"/>
      <c r="AC51" s="338"/>
      <c r="AD51" s="338"/>
      <c r="AE51" s="308"/>
      <c r="AF51" s="308"/>
      <c r="AG51" s="308"/>
      <c r="AH51" s="308"/>
      <c r="AI51" s="308"/>
      <c r="AJ51" s="341"/>
      <c r="AK51" s="341"/>
      <c r="AL51" s="341"/>
      <c r="AM51" s="341"/>
      <c r="AN51" s="341"/>
      <c r="AO51" s="341"/>
      <c r="AP51" s="341"/>
      <c r="AQ51" s="341"/>
      <c r="AR51" s="342"/>
      <c r="AS51" s="48"/>
      <c r="AT51" s="303"/>
      <c r="AU51" s="321"/>
      <c r="AV51" s="294"/>
      <c r="AW51" s="294"/>
      <c r="AX51" s="294"/>
      <c r="AY51" s="294"/>
      <c r="AZ51" s="337"/>
      <c r="BA51" s="338"/>
      <c r="BB51" s="338"/>
      <c r="BC51" s="338"/>
      <c r="BD51" s="338"/>
      <c r="BE51" s="338"/>
      <c r="BF51" s="338"/>
      <c r="BG51" s="338"/>
      <c r="BH51" s="338"/>
      <c r="BI51" s="338"/>
      <c r="BJ51" s="338"/>
      <c r="BK51" s="338"/>
      <c r="BL51" s="338"/>
      <c r="BM51" s="338"/>
      <c r="BN51" s="338"/>
      <c r="BO51" s="338"/>
      <c r="BP51" s="338"/>
      <c r="BQ51" s="338"/>
      <c r="BR51" s="338"/>
      <c r="BS51" s="338"/>
      <c r="BT51" s="338"/>
      <c r="BU51" s="338"/>
      <c r="BV51" s="338"/>
      <c r="BW51" s="338"/>
      <c r="BX51" s="308"/>
      <c r="BY51" s="308"/>
      <c r="BZ51" s="308"/>
      <c r="CA51" s="308"/>
      <c r="CB51" s="308"/>
      <c r="CC51" s="341"/>
      <c r="CD51" s="341"/>
      <c r="CE51" s="341"/>
      <c r="CF51" s="341"/>
      <c r="CG51" s="341"/>
      <c r="CH51" s="341"/>
      <c r="CI51" s="341"/>
      <c r="CJ51" s="341"/>
      <c r="CK51" s="342"/>
    </row>
    <row r="52" spans="1:89" ht="18.75" x14ac:dyDescent="0.15">
      <c r="A52" s="303"/>
      <c r="B52" s="2"/>
      <c r="C52" s="314" t="s">
        <v>89</v>
      </c>
      <c r="D52" s="314"/>
      <c r="E52" s="314"/>
      <c r="F52" s="314"/>
      <c r="G52" s="314"/>
      <c r="H52" s="314"/>
      <c r="I52" s="314"/>
      <c r="J52" s="314"/>
      <c r="K52" s="314"/>
      <c r="L52" s="314"/>
      <c r="M52" s="314"/>
      <c r="N52" s="314"/>
      <c r="O52" s="314"/>
      <c r="P52" s="314"/>
      <c r="Q52" s="314"/>
      <c r="R52" s="314"/>
      <c r="S52" s="314"/>
      <c r="T52" s="314"/>
      <c r="U52" s="314"/>
      <c r="V52" s="314"/>
      <c r="W52" s="314"/>
      <c r="X52" s="314"/>
      <c r="Y52" s="314"/>
      <c r="Z52" s="314"/>
      <c r="AA52" s="314"/>
      <c r="AB52" s="314"/>
      <c r="AC52" s="314"/>
      <c r="AD52" s="314"/>
      <c r="AE52" s="314"/>
      <c r="AF52" s="314"/>
      <c r="AG52" s="314"/>
      <c r="AH52" s="314"/>
      <c r="AI52" s="314"/>
      <c r="AJ52" s="314"/>
      <c r="AK52" s="314"/>
      <c r="AL52" s="314"/>
      <c r="AM52" s="314"/>
      <c r="AN52" s="314"/>
      <c r="AO52" s="314"/>
      <c r="AP52" s="314"/>
      <c r="AQ52" s="314"/>
      <c r="AR52" s="314"/>
      <c r="AS52" s="48"/>
      <c r="AT52" s="303"/>
      <c r="AU52" s="2"/>
      <c r="AV52" s="314" t="s">
        <v>89</v>
      </c>
      <c r="AW52" s="314"/>
      <c r="AX52" s="314"/>
      <c r="AY52" s="314"/>
      <c r="AZ52" s="314"/>
      <c r="BA52" s="314"/>
      <c r="BB52" s="314"/>
      <c r="BC52" s="314"/>
      <c r="BD52" s="314"/>
      <c r="BE52" s="314"/>
      <c r="BF52" s="314"/>
      <c r="BG52" s="314"/>
      <c r="BH52" s="314"/>
      <c r="BI52" s="314"/>
      <c r="BJ52" s="314"/>
      <c r="BK52" s="314"/>
      <c r="BL52" s="314"/>
      <c r="BM52" s="314"/>
      <c r="BN52" s="314"/>
      <c r="BO52" s="314"/>
      <c r="BP52" s="314"/>
      <c r="BQ52" s="314"/>
      <c r="BR52" s="314"/>
      <c r="BS52" s="314"/>
      <c r="BT52" s="314"/>
      <c r="BU52" s="314"/>
      <c r="BV52" s="314"/>
      <c r="BW52" s="314"/>
      <c r="BX52" s="314"/>
      <c r="BY52" s="314"/>
      <c r="BZ52" s="314"/>
      <c r="CA52" s="314"/>
      <c r="CB52" s="314"/>
      <c r="CC52" s="314"/>
      <c r="CD52" s="314"/>
      <c r="CE52" s="314"/>
      <c r="CF52" s="314"/>
      <c r="CG52" s="314"/>
      <c r="CH52" s="314"/>
      <c r="CI52" s="314"/>
      <c r="CJ52" s="314"/>
      <c r="CK52" s="314"/>
    </row>
    <row r="53" spans="1:89" ht="54" customHeight="1" thickBot="1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10" t="s">
        <v>141</v>
      </c>
      <c r="L53" s="410"/>
      <c r="M53" s="410"/>
      <c r="N53" s="410"/>
      <c r="O53" s="410"/>
      <c r="P53" s="423" t="s">
        <v>120</v>
      </c>
      <c r="Q53" s="423"/>
      <c r="R53" s="423"/>
      <c r="S53" s="423"/>
      <c r="T53" s="423"/>
      <c r="U53" s="423"/>
      <c r="V53" s="423"/>
      <c r="W53" s="423"/>
      <c r="X53" s="423"/>
      <c r="Y53" s="423"/>
      <c r="Z53" s="423"/>
      <c r="AA53" s="423"/>
      <c r="AB53" s="423"/>
      <c r="AC53" s="423"/>
      <c r="AD53" s="423"/>
      <c r="AE53" s="423"/>
      <c r="AF53" s="423"/>
      <c r="AG53" s="423"/>
      <c r="AH53" s="423"/>
      <c r="AI53" s="42"/>
      <c r="AJ53" s="42"/>
      <c r="AK53" s="42"/>
      <c r="AL53" s="42"/>
      <c r="AM53" s="42"/>
      <c r="AN53" s="42"/>
      <c r="AO53" s="42"/>
      <c r="AP53" s="42"/>
      <c r="AQ53" s="42"/>
      <c r="AR53" s="41">
        <f>AR1</f>
        <v>0</v>
      </c>
      <c r="AS53" s="48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10" t="s">
        <v>141</v>
      </c>
      <c r="BE53" s="410"/>
      <c r="BF53" s="410"/>
      <c r="BG53" s="410"/>
      <c r="BH53" s="410"/>
      <c r="BI53" s="424" t="s">
        <v>120</v>
      </c>
      <c r="BJ53" s="424"/>
      <c r="BK53" s="424"/>
      <c r="BL53" s="424"/>
      <c r="BM53" s="424"/>
      <c r="BN53" s="424"/>
      <c r="BO53" s="424"/>
      <c r="BP53" s="424"/>
      <c r="BQ53" s="424"/>
      <c r="BR53" s="424"/>
      <c r="BS53" s="424"/>
      <c r="BT53" s="424"/>
      <c r="BU53" s="424"/>
      <c r="BV53" s="424"/>
      <c r="BW53" s="424"/>
      <c r="BX53" s="424"/>
      <c r="BY53" s="424"/>
      <c r="BZ53" s="424"/>
      <c r="CA53" s="424"/>
      <c r="CB53" s="42"/>
      <c r="CC53" s="42"/>
      <c r="CD53" s="42"/>
      <c r="CE53" s="42"/>
      <c r="CF53" s="42"/>
      <c r="CG53" s="42"/>
      <c r="CH53" s="42"/>
      <c r="CI53" s="42"/>
      <c r="CJ53" s="42"/>
      <c r="CK53" s="42"/>
    </row>
    <row r="54" spans="1:89" ht="25.5" customHeight="1" x14ac:dyDescent="0.15">
      <c r="A54" s="421"/>
      <c r="B54" s="359" t="s">
        <v>95</v>
      </c>
      <c r="C54" s="360"/>
      <c r="D54" s="360"/>
      <c r="E54" s="411" t="s">
        <v>121</v>
      </c>
      <c r="F54" s="443" t="str">
        <f>IF(ISERROR(VLOOKUP($AR$1,#REF!,7,0)),"",(VLOOKUP($AR$1,#REF!,7,0)))</f>
        <v/>
      </c>
      <c r="G54" s="444"/>
      <c r="H54" s="444"/>
      <c r="I54" s="444"/>
      <c r="J54" s="444"/>
      <c r="K54" s="444"/>
      <c r="L54" s="444"/>
      <c r="M54" s="444"/>
      <c r="N54" s="444"/>
      <c r="O54" s="444"/>
      <c r="P54" s="444"/>
      <c r="Q54" s="444"/>
      <c r="R54" s="444"/>
      <c r="S54" s="445"/>
      <c r="T54" s="361" t="s">
        <v>19</v>
      </c>
      <c r="U54" s="362"/>
      <c r="V54" s="362"/>
      <c r="W54" s="362"/>
      <c r="X54" s="357" t="str">
        <f>IF(ISERROR(VLOOKUP($AR$1,#REF!,2,0)),"",(VLOOKUP($AR$1,#REF!,2,0)))</f>
        <v/>
      </c>
      <c r="Y54" s="357"/>
      <c r="Z54" s="357"/>
      <c r="AA54" s="357"/>
      <c r="AB54" s="357"/>
      <c r="AC54" s="357"/>
      <c r="AD54" s="357"/>
      <c r="AE54" s="357"/>
      <c r="AF54" s="357"/>
      <c r="AG54" s="357"/>
      <c r="AH54" s="357"/>
      <c r="AI54" s="357"/>
      <c r="AJ54" s="357"/>
      <c r="AK54" s="357"/>
      <c r="AL54" s="357"/>
      <c r="AM54" s="357"/>
      <c r="AN54" s="357"/>
      <c r="AO54" s="357"/>
      <c r="AP54" s="357"/>
      <c r="AQ54" s="357"/>
      <c r="AR54" s="358"/>
      <c r="AS54" s="48"/>
      <c r="AT54" s="421"/>
      <c r="AU54" s="359" t="s">
        <v>95</v>
      </c>
      <c r="AV54" s="360"/>
      <c r="AW54" s="360"/>
      <c r="AX54" s="446" t="s">
        <v>121</v>
      </c>
      <c r="AY54" s="443" t="str">
        <f>IF(ISERROR(VLOOKUP($AR$1,#REF!,7,0)),"",(VLOOKUP($AR$1,#REF!,7,0)))</f>
        <v/>
      </c>
      <c r="AZ54" s="444"/>
      <c r="BA54" s="444"/>
      <c r="BB54" s="444"/>
      <c r="BC54" s="444"/>
      <c r="BD54" s="444"/>
      <c r="BE54" s="444"/>
      <c r="BF54" s="444"/>
      <c r="BG54" s="444"/>
      <c r="BH54" s="444"/>
      <c r="BI54" s="444"/>
      <c r="BJ54" s="444"/>
      <c r="BK54" s="444"/>
      <c r="BL54" s="445"/>
      <c r="BM54" s="361" t="s">
        <v>19</v>
      </c>
      <c r="BN54" s="362"/>
      <c r="BO54" s="362"/>
      <c r="BP54" s="362"/>
      <c r="BQ54" s="357" t="str">
        <f>IF(ISERROR(VLOOKUP($AR$1,#REF!,2,0)),"",(VLOOKUP($AR$1,#REF!,2,0)))</f>
        <v/>
      </c>
      <c r="BR54" s="357"/>
      <c r="BS54" s="357"/>
      <c r="BT54" s="357"/>
      <c r="BU54" s="357"/>
      <c r="BV54" s="357"/>
      <c r="BW54" s="357"/>
      <c r="BX54" s="357"/>
      <c r="BY54" s="357"/>
      <c r="BZ54" s="357"/>
      <c r="CA54" s="357"/>
      <c r="CB54" s="357"/>
      <c r="CC54" s="357"/>
      <c r="CD54" s="357"/>
      <c r="CE54" s="357"/>
      <c r="CF54" s="357"/>
      <c r="CG54" s="357"/>
      <c r="CH54" s="357"/>
      <c r="CI54" s="357"/>
      <c r="CJ54" s="357"/>
      <c r="CK54" s="358"/>
    </row>
    <row r="55" spans="1:89" ht="26.25" customHeight="1" x14ac:dyDescent="0.15">
      <c r="A55" s="421"/>
      <c r="B55" s="78"/>
      <c r="C55" s="79"/>
      <c r="D55" s="79"/>
      <c r="E55" s="412"/>
      <c r="F55" s="126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8"/>
      <c r="T55" s="98" t="s">
        <v>20</v>
      </c>
      <c r="U55" s="99"/>
      <c r="V55" s="99"/>
      <c r="W55" s="99"/>
      <c r="X55" s="137" t="str">
        <f>IF(ISERROR(VLOOKUP($AR$1,#REF!,3,0)),"",(VLOOKUP($AR$1,#REF!,3,0)))</f>
        <v/>
      </c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8"/>
      <c r="AS55" s="48"/>
      <c r="AT55" s="421"/>
      <c r="AU55" s="78"/>
      <c r="AV55" s="79"/>
      <c r="AW55" s="79"/>
      <c r="AX55" s="447"/>
      <c r="AY55" s="126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8"/>
      <c r="BM55" s="363"/>
      <c r="BN55" s="364"/>
      <c r="BO55" s="364"/>
      <c r="BP55" s="364"/>
      <c r="BQ55" s="364"/>
      <c r="BR55" s="364"/>
      <c r="BS55" s="364"/>
      <c r="BT55" s="364"/>
      <c r="BU55" s="364"/>
      <c r="BV55" s="364"/>
      <c r="BW55" s="364"/>
      <c r="BX55" s="364"/>
      <c r="BY55" s="364"/>
      <c r="BZ55" s="364"/>
      <c r="CA55" s="364"/>
      <c r="CB55" s="364"/>
      <c r="CC55" s="364"/>
      <c r="CD55" s="364"/>
      <c r="CE55" s="364"/>
      <c r="CF55" s="364"/>
      <c r="CG55" s="364"/>
      <c r="CH55" s="364"/>
      <c r="CI55" s="364"/>
      <c r="CJ55" s="364"/>
      <c r="CK55" s="365"/>
    </row>
    <row r="56" spans="1:89" ht="26.25" customHeight="1" x14ac:dyDescent="0.15">
      <c r="A56" s="421"/>
      <c r="B56" s="78"/>
      <c r="C56" s="79"/>
      <c r="D56" s="79"/>
      <c r="E56" s="412"/>
      <c r="F56" s="126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8"/>
      <c r="T56" s="139" t="s">
        <v>21</v>
      </c>
      <c r="U56" s="140"/>
      <c r="V56" s="140"/>
      <c r="W56" s="140"/>
      <c r="X56" s="141" t="str">
        <f>IF(ISERROR(VLOOKUP($AR$1,#REF!,6,0)),"",(VLOOKUP($AR$1,#REF!,6,0)))</f>
        <v/>
      </c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2"/>
      <c r="AS56" s="48"/>
      <c r="AT56" s="421"/>
      <c r="AU56" s="78"/>
      <c r="AV56" s="79"/>
      <c r="AW56" s="79"/>
      <c r="AX56" s="447"/>
      <c r="AY56" s="126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8"/>
      <c r="BM56" s="139" t="s">
        <v>21</v>
      </c>
      <c r="BN56" s="140"/>
      <c r="BO56" s="140"/>
      <c r="BP56" s="140"/>
      <c r="BQ56" s="141" t="str">
        <f>IF(ISERROR(VLOOKUP($AR$1,#REF!,6,0)),"",(VLOOKUP($AR$1,#REF!,6,0)))</f>
        <v/>
      </c>
      <c r="BR56" s="141"/>
      <c r="BS56" s="141"/>
      <c r="BT56" s="141"/>
      <c r="BU56" s="141"/>
      <c r="BV56" s="141"/>
      <c r="BW56" s="141"/>
      <c r="BX56" s="141"/>
      <c r="BY56" s="141"/>
      <c r="BZ56" s="141"/>
      <c r="CA56" s="141"/>
      <c r="CB56" s="141"/>
      <c r="CC56" s="141"/>
      <c r="CD56" s="141"/>
      <c r="CE56" s="141"/>
      <c r="CF56" s="141"/>
      <c r="CG56" s="141"/>
      <c r="CH56" s="141"/>
      <c r="CI56" s="141"/>
      <c r="CJ56" s="141"/>
      <c r="CK56" s="142"/>
    </row>
    <row r="57" spans="1:89" ht="26.25" customHeight="1" x14ac:dyDescent="0.15">
      <c r="A57" s="421"/>
      <c r="B57" s="78"/>
      <c r="C57" s="79"/>
      <c r="D57" s="79"/>
      <c r="E57" s="412"/>
      <c r="F57" s="126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8"/>
      <c r="T57" s="80" t="s">
        <v>0</v>
      </c>
      <c r="U57" s="98" t="s">
        <v>22</v>
      </c>
      <c r="V57" s="99"/>
      <c r="W57" s="99"/>
      <c r="X57" s="141" t="str">
        <f>IF(ISERROR(VLOOKUP($AR$1,#REF!,5,0)),"",(VLOOKUP($AR$1,#REF!,5,0)))</f>
        <v/>
      </c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2"/>
      <c r="AS57" s="48"/>
      <c r="AT57" s="421"/>
      <c r="AU57" s="78"/>
      <c r="AV57" s="79"/>
      <c r="AW57" s="79"/>
      <c r="AX57" s="447"/>
      <c r="AY57" s="126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8"/>
      <c r="BM57" s="80" t="s">
        <v>0</v>
      </c>
      <c r="BN57" s="98" t="s">
        <v>22</v>
      </c>
      <c r="BO57" s="99"/>
      <c r="BP57" s="99"/>
      <c r="BQ57" s="141" t="str">
        <f>IF(ISERROR(VLOOKUP($AR$1,#REF!,5,0)),"",(VLOOKUP($AR$1,#REF!,5,0)))</f>
        <v/>
      </c>
      <c r="BR57" s="141"/>
      <c r="BS57" s="141"/>
      <c r="BT57" s="141"/>
      <c r="BU57" s="141"/>
      <c r="BV57" s="141"/>
      <c r="BW57" s="141"/>
      <c r="BX57" s="141"/>
      <c r="BY57" s="141"/>
      <c r="BZ57" s="141"/>
      <c r="CA57" s="141"/>
      <c r="CB57" s="141"/>
      <c r="CC57" s="141"/>
      <c r="CD57" s="141"/>
      <c r="CE57" s="141"/>
      <c r="CF57" s="141"/>
      <c r="CG57" s="141"/>
      <c r="CH57" s="141"/>
      <c r="CI57" s="141"/>
      <c r="CJ57" s="141"/>
      <c r="CK57" s="142"/>
    </row>
    <row r="58" spans="1:89" ht="42.75" customHeight="1" x14ac:dyDescent="0.15">
      <c r="A58" s="421"/>
      <c r="B58" s="78"/>
      <c r="C58" s="79"/>
      <c r="D58" s="79"/>
      <c r="E58" s="413"/>
      <c r="F58" s="129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1"/>
      <c r="T58" s="81"/>
      <c r="U58" s="196"/>
      <c r="V58" s="197"/>
      <c r="W58" s="197"/>
      <c r="X58" s="261" t="str">
        <f>IF(ISERROR(VLOOKUP($AR$1,#REF!,4,0)),"",(VLOOKUP($AR$1,#REF!,4,0)))</f>
        <v/>
      </c>
      <c r="Y58" s="261"/>
      <c r="Z58" s="261"/>
      <c r="AA58" s="261"/>
      <c r="AB58" s="261"/>
      <c r="AC58" s="261"/>
      <c r="AD58" s="261"/>
      <c r="AE58" s="261"/>
      <c r="AF58" s="261"/>
      <c r="AG58" s="261"/>
      <c r="AH58" s="261"/>
      <c r="AI58" s="261"/>
      <c r="AJ58" s="261"/>
      <c r="AK58" s="261"/>
      <c r="AL58" s="261"/>
      <c r="AM58" s="261"/>
      <c r="AN58" s="261"/>
      <c r="AO58" s="261"/>
      <c r="AP58" s="261"/>
      <c r="AQ58" s="261"/>
      <c r="AR58" s="262"/>
      <c r="AS58" s="48"/>
      <c r="AT58" s="421"/>
      <c r="AU58" s="78"/>
      <c r="AV58" s="79"/>
      <c r="AW58" s="79"/>
      <c r="AX58" s="448"/>
      <c r="AY58" s="129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1"/>
      <c r="BM58" s="81"/>
      <c r="BN58" s="196"/>
      <c r="BO58" s="197"/>
      <c r="BP58" s="197"/>
      <c r="BQ58" s="261" t="str">
        <f>IF(ISERROR(VLOOKUP($AR$1,#REF!,4,0)),"",(VLOOKUP($AR$1,#REF!,4,0)))</f>
        <v/>
      </c>
      <c r="BR58" s="261"/>
      <c r="BS58" s="261"/>
      <c r="BT58" s="261"/>
      <c r="BU58" s="261"/>
      <c r="BV58" s="261"/>
      <c r="BW58" s="261"/>
      <c r="BX58" s="261"/>
      <c r="BY58" s="261"/>
      <c r="BZ58" s="261"/>
      <c r="CA58" s="261"/>
      <c r="CB58" s="261"/>
      <c r="CC58" s="261"/>
      <c r="CD58" s="261"/>
      <c r="CE58" s="261"/>
      <c r="CF58" s="261"/>
      <c r="CG58" s="261"/>
      <c r="CH58" s="261"/>
      <c r="CI58" s="261"/>
      <c r="CJ58" s="261"/>
      <c r="CK58" s="262"/>
    </row>
    <row r="59" spans="1:89" ht="26.25" customHeight="1" x14ac:dyDescent="0.15">
      <c r="A59" s="421"/>
      <c r="B59" s="134" t="s">
        <v>35</v>
      </c>
      <c r="C59" s="135"/>
      <c r="D59" s="135"/>
      <c r="E59" s="135"/>
      <c r="F59" s="135"/>
      <c r="G59" s="135"/>
      <c r="H59" s="135"/>
      <c r="I59" s="135"/>
      <c r="J59" s="136" t="s">
        <v>36</v>
      </c>
      <c r="K59" s="136"/>
      <c r="L59" s="136"/>
      <c r="M59" s="136"/>
      <c r="N59" s="136"/>
      <c r="O59" s="136"/>
      <c r="P59" s="136"/>
      <c r="Q59" s="136" t="s">
        <v>111</v>
      </c>
      <c r="R59" s="136"/>
      <c r="S59" s="136"/>
      <c r="T59" s="136"/>
      <c r="U59" s="195"/>
      <c r="V59" s="195"/>
      <c r="W59" s="195"/>
      <c r="X59" s="146" t="s">
        <v>9</v>
      </c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36" t="s">
        <v>37</v>
      </c>
      <c r="AM59" s="136"/>
      <c r="AN59" s="136"/>
      <c r="AO59" s="136"/>
      <c r="AP59" s="136"/>
      <c r="AQ59" s="136"/>
      <c r="AR59" s="153"/>
      <c r="AS59" s="48"/>
      <c r="AT59" s="421"/>
      <c r="AU59" s="134" t="s">
        <v>35</v>
      </c>
      <c r="AV59" s="135"/>
      <c r="AW59" s="135"/>
      <c r="AX59" s="135"/>
      <c r="AY59" s="135"/>
      <c r="AZ59" s="135"/>
      <c r="BA59" s="135"/>
      <c r="BB59" s="135"/>
      <c r="BC59" s="136" t="s">
        <v>36</v>
      </c>
      <c r="BD59" s="136"/>
      <c r="BE59" s="136"/>
      <c r="BF59" s="136"/>
      <c r="BG59" s="136"/>
      <c r="BH59" s="136"/>
      <c r="BI59" s="136"/>
      <c r="BJ59" s="136" t="s">
        <v>111</v>
      </c>
      <c r="BK59" s="136"/>
      <c r="BL59" s="136"/>
      <c r="BM59" s="136"/>
      <c r="BN59" s="195"/>
      <c r="BO59" s="195"/>
      <c r="BP59" s="195"/>
      <c r="BQ59" s="146" t="s">
        <v>9</v>
      </c>
      <c r="BR59" s="146"/>
      <c r="BS59" s="146"/>
      <c r="BT59" s="146"/>
      <c r="BU59" s="146"/>
      <c r="BV59" s="146"/>
      <c r="BW59" s="146"/>
      <c r="BX59" s="146"/>
      <c r="BY59" s="146"/>
      <c r="BZ59" s="146"/>
      <c r="CA59" s="146"/>
      <c r="CB59" s="146"/>
      <c r="CC59" s="146"/>
      <c r="CD59" s="146"/>
      <c r="CE59" s="136" t="s">
        <v>37</v>
      </c>
      <c r="CF59" s="136"/>
      <c r="CG59" s="136"/>
      <c r="CH59" s="136"/>
      <c r="CI59" s="136"/>
      <c r="CJ59" s="136"/>
      <c r="CK59" s="153"/>
    </row>
    <row r="60" spans="1:89" ht="15" customHeight="1" x14ac:dyDescent="0.15">
      <c r="A60" s="421"/>
      <c r="B60" s="227" t="str">
        <f>IF(ISERROR(VLOOKUP($AR$1,#REF!,8,0)),"",(VLOOKUP($AR$1,#REF!,8,0)))</f>
        <v/>
      </c>
      <c r="C60" s="228"/>
      <c r="D60" s="228"/>
      <c r="E60" s="228"/>
      <c r="F60" s="228"/>
      <c r="G60" s="228"/>
      <c r="H60" s="228"/>
      <c r="I60" s="229"/>
      <c r="J60" s="351" t="s">
        <v>33</v>
      </c>
      <c r="K60" s="352"/>
      <c r="L60" s="352"/>
      <c r="M60" s="352"/>
      <c r="N60" s="352"/>
      <c r="O60" s="352"/>
      <c r="P60" s="352"/>
      <c r="Q60" s="353" t="s">
        <v>34</v>
      </c>
      <c r="R60" s="354"/>
      <c r="S60" s="354"/>
      <c r="T60" s="354"/>
      <c r="U60" s="354"/>
      <c r="V60" s="354"/>
      <c r="W60" s="355"/>
      <c r="X60" s="354" t="s">
        <v>34</v>
      </c>
      <c r="Y60" s="354"/>
      <c r="Z60" s="354"/>
      <c r="AA60" s="354"/>
      <c r="AB60" s="354"/>
      <c r="AC60" s="354"/>
      <c r="AD60" s="354"/>
      <c r="AE60" s="354"/>
      <c r="AF60" s="354"/>
      <c r="AG60" s="354"/>
      <c r="AH60" s="354"/>
      <c r="AI60" s="354"/>
      <c r="AJ60" s="354"/>
      <c r="AK60" s="355"/>
      <c r="AL60" s="351" t="s">
        <v>33</v>
      </c>
      <c r="AM60" s="352"/>
      <c r="AN60" s="352"/>
      <c r="AO60" s="352"/>
      <c r="AP60" s="352"/>
      <c r="AQ60" s="352"/>
      <c r="AR60" s="356"/>
      <c r="AS60" s="48"/>
      <c r="AT60" s="421"/>
      <c r="AU60" s="227" t="str">
        <f>IF(ISERROR(VLOOKUP($AR$1,#REF!,8,0)),"",(VLOOKUP($AR$1,#REF!,8,0)))</f>
        <v/>
      </c>
      <c r="AV60" s="228"/>
      <c r="AW60" s="228"/>
      <c r="AX60" s="228"/>
      <c r="AY60" s="228"/>
      <c r="AZ60" s="228"/>
      <c r="BA60" s="228"/>
      <c r="BB60" s="229"/>
      <c r="BC60" s="351" t="s">
        <v>33</v>
      </c>
      <c r="BD60" s="352"/>
      <c r="BE60" s="352"/>
      <c r="BF60" s="352"/>
      <c r="BG60" s="352"/>
      <c r="BH60" s="352"/>
      <c r="BI60" s="370"/>
      <c r="BJ60" s="353" t="s">
        <v>34</v>
      </c>
      <c r="BK60" s="354"/>
      <c r="BL60" s="354"/>
      <c r="BM60" s="354"/>
      <c r="BN60" s="354"/>
      <c r="BO60" s="354"/>
      <c r="BP60" s="355"/>
      <c r="BQ60" s="353" t="s">
        <v>34</v>
      </c>
      <c r="BR60" s="354"/>
      <c r="BS60" s="354"/>
      <c r="BT60" s="354"/>
      <c r="BU60" s="354"/>
      <c r="BV60" s="354"/>
      <c r="BW60" s="354"/>
      <c r="BX60" s="354"/>
      <c r="BY60" s="354"/>
      <c r="BZ60" s="354"/>
      <c r="CA60" s="354"/>
      <c r="CB60" s="354"/>
      <c r="CC60" s="354"/>
      <c r="CD60" s="355"/>
      <c r="CE60" s="351" t="s">
        <v>33</v>
      </c>
      <c r="CF60" s="352"/>
      <c r="CG60" s="352"/>
      <c r="CH60" s="352"/>
      <c r="CI60" s="352"/>
      <c r="CJ60" s="352"/>
      <c r="CK60" s="356"/>
    </row>
    <row r="61" spans="1:89" ht="51.75" customHeight="1" x14ac:dyDescent="0.15">
      <c r="A61" s="421"/>
      <c r="B61" s="230"/>
      <c r="C61" s="231"/>
      <c r="D61" s="231"/>
      <c r="E61" s="231"/>
      <c r="F61" s="231"/>
      <c r="G61" s="231"/>
      <c r="H61" s="231"/>
      <c r="I61" s="229"/>
      <c r="J61" s="366" t="str">
        <f>IF(ISERROR(VLOOKUP($AR$1,#REF!,9,0)),"",(VLOOKUP($AR$1,#REF!,9,0)))</f>
        <v/>
      </c>
      <c r="K61" s="367"/>
      <c r="L61" s="367"/>
      <c r="M61" s="367"/>
      <c r="N61" s="367"/>
      <c r="O61" s="367"/>
      <c r="P61" s="367"/>
      <c r="Q61" s="366" t="str">
        <f>IF(ISERROR(VLOOKUP($AR$1,#REF!,10,0)),"",(VLOOKUP($AR$1,#REF!,10,0)))</f>
        <v/>
      </c>
      <c r="R61" s="367"/>
      <c r="S61" s="367"/>
      <c r="T61" s="367"/>
      <c r="U61" s="367"/>
      <c r="V61" s="367"/>
      <c r="W61" s="368"/>
      <c r="X61" s="367" t="str">
        <f>IF(ISERROR(VLOOKUP($AR$1,#REF!,11,0)),"",(VLOOKUP($AR$1,#REF!,11,0)))</f>
        <v/>
      </c>
      <c r="Y61" s="367"/>
      <c r="Z61" s="367"/>
      <c r="AA61" s="367"/>
      <c r="AB61" s="367"/>
      <c r="AC61" s="367"/>
      <c r="AD61" s="367"/>
      <c r="AE61" s="367"/>
      <c r="AF61" s="367"/>
      <c r="AG61" s="367"/>
      <c r="AH61" s="367"/>
      <c r="AI61" s="367"/>
      <c r="AJ61" s="367"/>
      <c r="AK61" s="368"/>
      <c r="AL61" s="366" t="str">
        <f>IF(ISERROR(VLOOKUP($AR$1,#REF!,12,0)),"",(VLOOKUP($AR$1,#REF!,12,0)))</f>
        <v/>
      </c>
      <c r="AM61" s="367"/>
      <c r="AN61" s="367"/>
      <c r="AO61" s="367"/>
      <c r="AP61" s="367"/>
      <c r="AQ61" s="367"/>
      <c r="AR61" s="369"/>
      <c r="AS61" s="48"/>
      <c r="AT61" s="421"/>
      <c r="AU61" s="230"/>
      <c r="AV61" s="231"/>
      <c r="AW61" s="231"/>
      <c r="AX61" s="231"/>
      <c r="AY61" s="231"/>
      <c r="AZ61" s="231"/>
      <c r="BA61" s="231"/>
      <c r="BB61" s="229"/>
      <c r="BC61" s="366" t="str">
        <f>IF(ISERROR(VLOOKUP($AR$1,#REF!,9,0)),"",(VLOOKUP($AR$1,#REF!,9,0)))</f>
        <v/>
      </c>
      <c r="BD61" s="367"/>
      <c r="BE61" s="367"/>
      <c r="BF61" s="367"/>
      <c r="BG61" s="367"/>
      <c r="BH61" s="367"/>
      <c r="BI61" s="368"/>
      <c r="BJ61" s="366" t="str">
        <f>IF(ISERROR(VLOOKUP($AR$1,#REF!,10,0)),"",(VLOOKUP($AR$1,#REF!,10,0)))</f>
        <v/>
      </c>
      <c r="BK61" s="367"/>
      <c r="BL61" s="367"/>
      <c r="BM61" s="367"/>
      <c r="BN61" s="367"/>
      <c r="BO61" s="367"/>
      <c r="BP61" s="368"/>
      <c r="BQ61" s="366" t="str">
        <f>IF(ISERROR(VLOOKUP($AR$1,#REF!,11,0)),"",(VLOOKUP($AR$1,#REF!,11,0)))</f>
        <v/>
      </c>
      <c r="BR61" s="367"/>
      <c r="BS61" s="367"/>
      <c r="BT61" s="367"/>
      <c r="BU61" s="367"/>
      <c r="BV61" s="367"/>
      <c r="BW61" s="367"/>
      <c r="BX61" s="367"/>
      <c r="BY61" s="367"/>
      <c r="BZ61" s="367"/>
      <c r="CA61" s="367"/>
      <c r="CB61" s="367"/>
      <c r="CC61" s="367"/>
      <c r="CD61" s="368"/>
      <c r="CE61" s="366" t="str">
        <f>IF(ISERROR(VLOOKUP($AR$1,#REF!,12,0)),"",(VLOOKUP($AR$1,#REF!,12,0)))</f>
        <v/>
      </c>
      <c r="CF61" s="367"/>
      <c r="CG61" s="367"/>
      <c r="CH61" s="367"/>
      <c r="CI61" s="367"/>
      <c r="CJ61" s="367"/>
      <c r="CK61" s="369"/>
    </row>
    <row r="62" spans="1:89" ht="18.75" customHeight="1" x14ac:dyDescent="0.15">
      <c r="A62" s="421"/>
      <c r="B62" s="176" t="s">
        <v>122</v>
      </c>
      <c r="C62" s="177"/>
      <c r="D62" s="177"/>
      <c r="E62" s="177"/>
      <c r="F62" s="177"/>
      <c r="G62" s="177"/>
      <c r="H62" s="178"/>
      <c r="I62" s="187" t="s">
        <v>38</v>
      </c>
      <c r="J62" s="183"/>
      <c r="K62" s="183"/>
      <c r="L62" s="183"/>
      <c r="M62" s="183"/>
      <c r="N62" s="183"/>
      <c r="O62" s="111" t="s">
        <v>24</v>
      </c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89" t="s">
        <v>26</v>
      </c>
      <c r="AD62" s="89"/>
      <c r="AE62" s="89"/>
      <c r="AF62" s="89"/>
      <c r="AG62" s="89"/>
      <c r="AH62" s="111" t="s">
        <v>39</v>
      </c>
      <c r="AI62" s="111"/>
      <c r="AJ62" s="111"/>
      <c r="AK62" s="111"/>
      <c r="AL62" s="111"/>
      <c r="AM62" s="111"/>
      <c r="AN62" s="111"/>
      <c r="AO62" s="111"/>
      <c r="AP62" s="111"/>
      <c r="AQ62" s="263" t="s">
        <v>91</v>
      </c>
      <c r="AR62" s="264"/>
      <c r="AS62" s="48"/>
      <c r="AT62" s="421"/>
      <c r="AU62" s="176" t="s">
        <v>122</v>
      </c>
      <c r="AV62" s="177"/>
      <c r="AW62" s="177"/>
      <c r="AX62" s="177"/>
      <c r="AY62" s="177"/>
      <c r="AZ62" s="177"/>
      <c r="BA62" s="178"/>
      <c r="BB62" s="187" t="s">
        <v>38</v>
      </c>
      <c r="BC62" s="183"/>
      <c r="BD62" s="183"/>
      <c r="BE62" s="183"/>
      <c r="BF62" s="183"/>
      <c r="BG62" s="183"/>
      <c r="BH62" s="111" t="s">
        <v>24</v>
      </c>
      <c r="BI62" s="111"/>
      <c r="BJ62" s="111"/>
      <c r="BK62" s="111"/>
      <c r="BL62" s="111"/>
      <c r="BM62" s="111"/>
      <c r="BN62" s="111"/>
      <c r="BO62" s="111"/>
      <c r="BP62" s="111"/>
      <c r="BQ62" s="111"/>
      <c r="BR62" s="111"/>
      <c r="BS62" s="111"/>
      <c r="BT62" s="111"/>
      <c r="BU62" s="111"/>
      <c r="BV62" s="89" t="s">
        <v>26</v>
      </c>
      <c r="BW62" s="89"/>
      <c r="BX62" s="89"/>
      <c r="BY62" s="89"/>
      <c r="BZ62" s="89"/>
      <c r="CA62" s="111" t="s">
        <v>39</v>
      </c>
      <c r="CB62" s="111"/>
      <c r="CC62" s="111"/>
      <c r="CD62" s="111"/>
      <c r="CE62" s="111"/>
      <c r="CF62" s="111"/>
      <c r="CG62" s="111"/>
      <c r="CH62" s="111"/>
      <c r="CI62" s="111"/>
      <c r="CJ62" s="263" t="s">
        <v>91</v>
      </c>
      <c r="CK62" s="264"/>
    </row>
    <row r="63" spans="1:89" ht="18.75" customHeight="1" x14ac:dyDescent="0.15">
      <c r="A63" s="421"/>
      <c r="B63" s="179"/>
      <c r="C63" s="180"/>
      <c r="D63" s="180"/>
      <c r="E63" s="180"/>
      <c r="F63" s="180"/>
      <c r="G63" s="180"/>
      <c r="H63" s="181"/>
      <c r="I63" s="188"/>
      <c r="J63" s="135"/>
      <c r="K63" s="135"/>
      <c r="L63" s="135"/>
      <c r="M63" s="135"/>
      <c r="N63" s="135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90"/>
      <c r="AD63" s="90"/>
      <c r="AE63" s="90"/>
      <c r="AF63" s="90"/>
      <c r="AG63" s="90"/>
      <c r="AH63" s="112"/>
      <c r="AI63" s="112"/>
      <c r="AJ63" s="112"/>
      <c r="AK63" s="112"/>
      <c r="AL63" s="112"/>
      <c r="AM63" s="112"/>
      <c r="AN63" s="112"/>
      <c r="AO63" s="112"/>
      <c r="AP63" s="112"/>
      <c r="AQ63" s="265"/>
      <c r="AR63" s="266"/>
      <c r="AS63" s="48"/>
      <c r="AT63" s="421"/>
      <c r="AU63" s="179"/>
      <c r="AV63" s="180"/>
      <c r="AW63" s="180"/>
      <c r="AX63" s="180"/>
      <c r="AY63" s="180"/>
      <c r="AZ63" s="180"/>
      <c r="BA63" s="181"/>
      <c r="BB63" s="188"/>
      <c r="BC63" s="135"/>
      <c r="BD63" s="135"/>
      <c r="BE63" s="135"/>
      <c r="BF63" s="135"/>
      <c r="BG63" s="135"/>
      <c r="BH63" s="112"/>
      <c r="BI63" s="112"/>
      <c r="BJ63" s="112"/>
      <c r="BK63" s="112"/>
      <c r="BL63" s="112"/>
      <c r="BM63" s="112"/>
      <c r="BN63" s="112"/>
      <c r="BO63" s="112"/>
      <c r="BP63" s="112"/>
      <c r="BQ63" s="112"/>
      <c r="BR63" s="112"/>
      <c r="BS63" s="112"/>
      <c r="BT63" s="112"/>
      <c r="BU63" s="112"/>
      <c r="BV63" s="90"/>
      <c r="BW63" s="90"/>
      <c r="BX63" s="90"/>
      <c r="BY63" s="90"/>
      <c r="BZ63" s="90"/>
      <c r="CA63" s="112"/>
      <c r="CB63" s="112"/>
      <c r="CC63" s="112"/>
      <c r="CD63" s="112"/>
      <c r="CE63" s="112"/>
      <c r="CF63" s="112"/>
      <c r="CG63" s="112"/>
      <c r="CH63" s="112"/>
      <c r="CI63" s="112"/>
      <c r="CJ63" s="265"/>
      <c r="CK63" s="266"/>
    </row>
    <row r="64" spans="1:89" ht="18.75" customHeight="1" x14ac:dyDescent="0.15">
      <c r="A64" s="421"/>
      <c r="B64" s="182" t="s">
        <v>123</v>
      </c>
      <c r="C64" s="183"/>
      <c r="D64" s="183"/>
      <c r="E64" s="183"/>
      <c r="F64" s="183"/>
      <c r="G64" s="185" t="s">
        <v>94</v>
      </c>
      <c r="H64" s="185"/>
      <c r="I64" s="135"/>
      <c r="J64" s="135"/>
      <c r="K64" s="135"/>
      <c r="L64" s="135"/>
      <c r="M64" s="135"/>
      <c r="N64" s="135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90"/>
      <c r="AD64" s="90"/>
      <c r="AE64" s="90"/>
      <c r="AF64" s="90"/>
      <c r="AG64" s="90"/>
      <c r="AH64" s="112"/>
      <c r="AI64" s="112"/>
      <c r="AJ64" s="112"/>
      <c r="AK64" s="112"/>
      <c r="AL64" s="112"/>
      <c r="AM64" s="112"/>
      <c r="AN64" s="112"/>
      <c r="AO64" s="112"/>
      <c r="AP64" s="112"/>
      <c r="AQ64" s="265"/>
      <c r="AR64" s="266"/>
      <c r="AS64" s="48"/>
      <c r="AT64" s="421"/>
      <c r="AU64" s="182" t="s">
        <v>123</v>
      </c>
      <c r="AV64" s="183"/>
      <c r="AW64" s="183"/>
      <c r="AX64" s="183"/>
      <c r="AY64" s="183"/>
      <c r="AZ64" s="185" t="s">
        <v>94</v>
      </c>
      <c r="BA64" s="185"/>
      <c r="BB64" s="135"/>
      <c r="BC64" s="135"/>
      <c r="BD64" s="135"/>
      <c r="BE64" s="135"/>
      <c r="BF64" s="135"/>
      <c r="BG64" s="135"/>
      <c r="BH64" s="112"/>
      <c r="BI64" s="112"/>
      <c r="BJ64" s="112"/>
      <c r="BK64" s="112"/>
      <c r="BL64" s="112"/>
      <c r="BM64" s="112"/>
      <c r="BN64" s="112"/>
      <c r="BO64" s="112"/>
      <c r="BP64" s="112"/>
      <c r="BQ64" s="112"/>
      <c r="BR64" s="112"/>
      <c r="BS64" s="112"/>
      <c r="BT64" s="112"/>
      <c r="BU64" s="112"/>
      <c r="BV64" s="90"/>
      <c r="BW64" s="90"/>
      <c r="BX64" s="90"/>
      <c r="BY64" s="90"/>
      <c r="BZ64" s="90"/>
      <c r="CA64" s="112"/>
      <c r="CB64" s="112"/>
      <c r="CC64" s="112"/>
      <c r="CD64" s="112"/>
      <c r="CE64" s="112"/>
      <c r="CF64" s="112"/>
      <c r="CG64" s="112"/>
      <c r="CH64" s="112"/>
      <c r="CI64" s="112"/>
      <c r="CJ64" s="265"/>
      <c r="CK64" s="266"/>
    </row>
    <row r="65" spans="1:89" ht="18" customHeight="1" x14ac:dyDescent="0.15">
      <c r="A65" s="421"/>
      <c r="B65" s="184"/>
      <c r="C65" s="136"/>
      <c r="D65" s="136"/>
      <c r="E65" s="135"/>
      <c r="F65" s="135"/>
      <c r="G65" s="186"/>
      <c r="H65" s="186"/>
      <c r="I65" s="136"/>
      <c r="J65" s="136"/>
      <c r="K65" s="136"/>
      <c r="L65" s="136"/>
      <c r="M65" s="136"/>
      <c r="N65" s="136"/>
      <c r="O65" s="53" t="s">
        <v>25</v>
      </c>
      <c r="P65" s="53"/>
      <c r="Q65" s="53"/>
      <c r="R65" s="53" t="s">
        <v>23</v>
      </c>
      <c r="S65" s="53"/>
      <c r="T65" s="53"/>
      <c r="U65" s="53"/>
      <c r="V65" s="53"/>
      <c r="W65" s="53" t="s">
        <v>10</v>
      </c>
      <c r="X65" s="53"/>
      <c r="Y65" s="53"/>
      <c r="Z65" s="53"/>
      <c r="AA65" s="53"/>
      <c r="AB65" s="53"/>
      <c r="AC65" s="91"/>
      <c r="AD65" s="91"/>
      <c r="AE65" s="91"/>
      <c r="AF65" s="91"/>
      <c r="AG65" s="91"/>
      <c r="AH65" s="53" t="s">
        <v>40</v>
      </c>
      <c r="AI65" s="53"/>
      <c r="AJ65" s="53"/>
      <c r="AK65" s="53"/>
      <c r="AL65" s="53"/>
      <c r="AM65" s="53"/>
      <c r="AN65" s="53"/>
      <c r="AO65" s="53" t="s">
        <v>10</v>
      </c>
      <c r="AP65" s="53"/>
      <c r="AQ65" s="267"/>
      <c r="AR65" s="268"/>
      <c r="AS65" s="48"/>
      <c r="AT65" s="421"/>
      <c r="AU65" s="184"/>
      <c r="AV65" s="136"/>
      <c r="AW65" s="136"/>
      <c r="AX65" s="135"/>
      <c r="AY65" s="135"/>
      <c r="AZ65" s="186"/>
      <c r="BA65" s="186"/>
      <c r="BB65" s="136"/>
      <c r="BC65" s="136"/>
      <c r="BD65" s="136"/>
      <c r="BE65" s="136"/>
      <c r="BF65" s="136"/>
      <c r="BG65" s="136"/>
      <c r="BH65" s="53" t="s">
        <v>25</v>
      </c>
      <c r="BI65" s="53"/>
      <c r="BJ65" s="53"/>
      <c r="BK65" s="53" t="s">
        <v>23</v>
      </c>
      <c r="BL65" s="53"/>
      <c r="BM65" s="53"/>
      <c r="BN65" s="53"/>
      <c r="BO65" s="53"/>
      <c r="BP65" s="53" t="s">
        <v>10</v>
      </c>
      <c r="BQ65" s="53"/>
      <c r="BR65" s="53"/>
      <c r="BS65" s="53"/>
      <c r="BT65" s="53"/>
      <c r="BU65" s="53"/>
      <c r="BV65" s="91"/>
      <c r="BW65" s="91"/>
      <c r="BX65" s="91"/>
      <c r="BY65" s="91"/>
      <c r="BZ65" s="91"/>
      <c r="CA65" s="53" t="s">
        <v>40</v>
      </c>
      <c r="CB65" s="53"/>
      <c r="CC65" s="53"/>
      <c r="CD65" s="53"/>
      <c r="CE65" s="53"/>
      <c r="CF65" s="53"/>
      <c r="CG65" s="53"/>
      <c r="CH65" s="53" t="s">
        <v>10</v>
      </c>
      <c r="CI65" s="53"/>
      <c r="CJ65" s="267"/>
      <c r="CK65" s="268"/>
    </row>
    <row r="66" spans="1:89" ht="15" customHeight="1" x14ac:dyDescent="0.15">
      <c r="A66" s="421"/>
      <c r="B66" s="371" t="s">
        <v>5</v>
      </c>
      <c r="C66" s="372"/>
      <c r="D66" s="373"/>
      <c r="E66" s="207" t="s">
        <v>27</v>
      </c>
      <c r="F66" s="208"/>
      <c r="G66" s="374"/>
      <c r="H66" s="108"/>
      <c r="I66" s="353" t="s">
        <v>34</v>
      </c>
      <c r="J66" s="354"/>
      <c r="K66" s="354"/>
      <c r="L66" s="354"/>
      <c r="M66" s="354"/>
      <c r="N66" s="355"/>
      <c r="O66" s="92" t="s">
        <v>30</v>
      </c>
      <c r="P66" s="375"/>
      <c r="Q66" s="16" t="s">
        <v>29</v>
      </c>
      <c r="R66" s="92" t="s">
        <v>125</v>
      </c>
      <c r="S66" s="376"/>
      <c r="T66" s="377" t="s">
        <v>30</v>
      </c>
      <c r="U66" s="375"/>
      <c r="V66" s="16" t="s">
        <v>29</v>
      </c>
      <c r="W66" s="92" t="s">
        <v>30</v>
      </c>
      <c r="X66" s="93"/>
      <c r="Y66" s="375"/>
      <c r="Z66" s="107" t="s">
        <v>29</v>
      </c>
      <c r="AA66" s="107"/>
      <c r="AB66" s="108"/>
      <c r="AC66" s="92" t="s">
        <v>30</v>
      </c>
      <c r="AD66" s="93"/>
      <c r="AE66" s="93"/>
      <c r="AF66" s="93"/>
      <c r="AG66" s="93"/>
      <c r="AH66" s="92" t="s">
        <v>126</v>
      </c>
      <c r="AI66" s="93"/>
      <c r="AJ66" s="93"/>
      <c r="AK66" s="376"/>
      <c r="AL66" s="377" t="s">
        <v>30</v>
      </c>
      <c r="AM66" s="93"/>
      <c r="AN66" s="375"/>
      <c r="AO66" s="92" t="s">
        <v>30</v>
      </c>
      <c r="AP66" s="375"/>
      <c r="AQ66" s="93" t="s">
        <v>30</v>
      </c>
      <c r="AR66" s="50"/>
      <c r="AS66" s="48"/>
      <c r="AT66" s="421"/>
      <c r="AU66" s="382" t="s">
        <v>5</v>
      </c>
      <c r="AV66" s="383"/>
      <c r="AW66" s="383"/>
      <c r="AX66" s="207" t="s">
        <v>27</v>
      </c>
      <c r="AY66" s="208"/>
      <c r="AZ66" s="374"/>
      <c r="BA66" s="108"/>
      <c r="BB66" s="353" t="s">
        <v>34</v>
      </c>
      <c r="BC66" s="354"/>
      <c r="BD66" s="354"/>
      <c r="BE66" s="354"/>
      <c r="BF66" s="354"/>
      <c r="BG66" s="355"/>
      <c r="BH66" s="92" t="s">
        <v>30</v>
      </c>
      <c r="BI66" s="375"/>
      <c r="BJ66" s="16" t="s">
        <v>29</v>
      </c>
      <c r="BK66" s="92" t="s">
        <v>125</v>
      </c>
      <c r="BL66" s="376"/>
      <c r="BM66" s="377" t="s">
        <v>30</v>
      </c>
      <c r="BN66" s="375"/>
      <c r="BO66" s="16" t="s">
        <v>29</v>
      </c>
      <c r="BP66" s="92" t="s">
        <v>30</v>
      </c>
      <c r="BQ66" s="93"/>
      <c r="BR66" s="375"/>
      <c r="BS66" s="107" t="s">
        <v>29</v>
      </c>
      <c r="BT66" s="107"/>
      <c r="BU66" s="108"/>
      <c r="BV66" s="92" t="s">
        <v>30</v>
      </c>
      <c r="BW66" s="93"/>
      <c r="BX66" s="93"/>
      <c r="BY66" s="93"/>
      <c r="BZ66" s="93"/>
      <c r="CA66" s="92" t="s">
        <v>126</v>
      </c>
      <c r="CB66" s="93"/>
      <c r="CC66" s="93"/>
      <c r="CD66" s="376"/>
      <c r="CE66" s="377" t="s">
        <v>30</v>
      </c>
      <c r="CF66" s="93"/>
      <c r="CG66" s="375"/>
      <c r="CH66" s="92" t="s">
        <v>30</v>
      </c>
      <c r="CI66" s="375"/>
      <c r="CJ66" s="93" t="s">
        <v>30</v>
      </c>
      <c r="CK66" s="50"/>
    </row>
    <row r="67" spans="1:89" ht="36" customHeight="1" x14ac:dyDescent="0.15">
      <c r="A67" s="421"/>
      <c r="B67" s="378" t="str">
        <f>IF(ISERROR(VLOOKUP($AR$1,#REF!,13,0)),"",(VLOOKUP($AR$1,#REF!,13,0)))</f>
        <v/>
      </c>
      <c r="C67" s="379"/>
      <c r="D67" s="379"/>
      <c r="E67" s="201" t="str">
        <f>IF(ISERROR(VLOOKUP($AR$1,#REF!,14,0)),"",(VLOOKUP($AR$1,#REF!,14,0)))</f>
        <v/>
      </c>
      <c r="F67" s="202"/>
      <c r="G67" s="380" t="str">
        <f>IF(ISERROR(VLOOKUP($AR$1,#REF!,15,0)),"",(VLOOKUP($AR$1,#REF!,15,0)))</f>
        <v/>
      </c>
      <c r="H67" s="380"/>
      <c r="I67" s="70" t="str">
        <f>IF(ISERROR(VLOOKUP($AR$1,#REF!,16,0)),"",(VLOOKUP($AR$1,#REF!,16,0)))</f>
        <v/>
      </c>
      <c r="J67" s="71"/>
      <c r="K67" s="71"/>
      <c r="L67" s="71"/>
      <c r="M67" s="71"/>
      <c r="N67" s="72"/>
      <c r="O67" s="95" t="str">
        <f>IF(ISERROR(VLOOKUP($AR$1,#REF!,17,0)),"",(VLOOKUP($AR$1,#REF!,17,0)))</f>
        <v/>
      </c>
      <c r="P67" s="110"/>
      <c r="Q67" s="33" t="str">
        <f>IF(ISERROR(VLOOKUP($AR$1,#REF!,18,0)),"",(VLOOKUP($AR$1,#REF!,18,0)))</f>
        <v/>
      </c>
      <c r="R67" s="95" t="str">
        <f>IF(ISERROR(VLOOKUP($AR$1,#REF!,19,0)),"",(VLOOKUP($AR$1,#REF!,19,0)))</f>
        <v/>
      </c>
      <c r="S67" s="381"/>
      <c r="T67" s="96" t="str">
        <f>IF(ISERROR(VLOOKUP($AR$1,#REF!,20,0)),"",(VLOOKUP($AR$1,#REF!,20,0)))</f>
        <v/>
      </c>
      <c r="U67" s="110"/>
      <c r="V67" s="33" t="str">
        <f>IF(ISERROR(VLOOKUP($AR$1,#REF!,21,0)),"",(VLOOKUP($AR$1,#REF!,21,0)))</f>
        <v/>
      </c>
      <c r="W67" s="95" t="str">
        <f>IF(ISERROR(VLOOKUP($AR$1,#REF!,22,0)),"",(VLOOKUP($AR$1,#REF!,22,0)))</f>
        <v/>
      </c>
      <c r="X67" s="96"/>
      <c r="Y67" s="110"/>
      <c r="Z67" s="96" t="str">
        <f>IF(ISERROR(VLOOKUP($AR$1,#REF!,23,0)),"",(VLOOKUP($AR$1,#REF!,23,0)))</f>
        <v/>
      </c>
      <c r="AA67" s="96"/>
      <c r="AB67" s="110"/>
      <c r="AC67" s="95" t="str">
        <f>IF(ISERROR(VLOOKUP($AR$1,#REF!,24,0)),"",(VLOOKUP($AR$1,#REF!,24,0)))</f>
        <v/>
      </c>
      <c r="AD67" s="96"/>
      <c r="AE67" s="96"/>
      <c r="AF67" s="96"/>
      <c r="AG67" s="96"/>
      <c r="AH67" s="95" t="str">
        <f>IF(ISERROR(VLOOKUP($AR$1,#REF!,25,0)),"",(VLOOKUP($AR$1,#REF!,25,0)))</f>
        <v/>
      </c>
      <c r="AI67" s="96"/>
      <c r="AJ67" s="96"/>
      <c r="AK67" s="381"/>
      <c r="AL67" s="96" t="str">
        <f>IF(ISERROR(VLOOKUP($AR$1,#REF!,26,0)),"",(VLOOKUP($AR$1,#REF!,26,0)))</f>
        <v/>
      </c>
      <c r="AM67" s="96"/>
      <c r="AN67" s="96"/>
      <c r="AO67" s="95" t="str">
        <f>IF(ISERROR(VLOOKUP($AR$1,#REF!,27,0)),"",(VLOOKUP($AR$1,#REF!,27,0)))</f>
        <v/>
      </c>
      <c r="AP67" s="110"/>
      <c r="AQ67" s="387" t="str">
        <f>IF(ISERROR(VLOOKUP($AR$1,#REF!,28,0)),"",(VLOOKUP($AR$1,#REF!,28,0)))</f>
        <v/>
      </c>
      <c r="AR67" s="52"/>
      <c r="AS67" s="48"/>
      <c r="AT67" s="421"/>
      <c r="AU67" s="378" t="str">
        <f>IF(ISERROR(VLOOKUP($AR$1,#REF!,13,0)),"",(VLOOKUP($AR$1,#REF!,13,0)))</f>
        <v/>
      </c>
      <c r="AV67" s="379"/>
      <c r="AW67" s="379"/>
      <c r="AX67" s="201" t="str">
        <f>IF(ISERROR(VLOOKUP($AR$1,#REF!,14,0)),"",(VLOOKUP($AR$1,#REF!,14,0)))</f>
        <v/>
      </c>
      <c r="AY67" s="202"/>
      <c r="AZ67" s="380" t="str">
        <f>IF(ISERROR(VLOOKUP($AR$1,#REF!,15,0)),"",(VLOOKUP($AR$1,#REF!,15,0)))</f>
        <v/>
      </c>
      <c r="BA67" s="380"/>
      <c r="BB67" s="70" t="str">
        <f>IF(ISERROR(VLOOKUP($AR$1,#REF!,16,0)),"",(VLOOKUP($AR$1,#REF!,16,0)))</f>
        <v/>
      </c>
      <c r="BC67" s="71"/>
      <c r="BD67" s="71"/>
      <c r="BE67" s="71"/>
      <c r="BF67" s="71"/>
      <c r="BG67" s="72"/>
      <c r="BH67" s="95" t="str">
        <f>IF(ISERROR(VLOOKUP($AR$1,#REF!,17,0)),"",(VLOOKUP($AR$1,#REF!,17,0)))</f>
        <v/>
      </c>
      <c r="BI67" s="110"/>
      <c r="BJ67" s="33" t="str">
        <f>IF(ISERROR(VLOOKUP($AR$1,#REF!,18,0)),"",(VLOOKUP($AR$1,#REF!,18,0)))</f>
        <v/>
      </c>
      <c r="BK67" s="95" t="str">
        <f>IF(ISERROR(VLOOKUP($AR$1,#REF!,19,0)),"",(VLOOKUP($AR$1,#REF!,19,0)))</f>
        <v/>
      </c>
      <c r="BL67" s="381"/>
      <c r="BM67" s="96" t="str">
        <f>IF(ISERROR(VLOOKUP($AR$1,#REF!,20,0)),"",(VLOOKUP($AR$1,#REF!,20,0)))</f>
        <v/>
      </c>
      <c r="BN67" s="110"/>
      <c r="BO67" s="33" t="str">
        <f>IF(ISERROR(VLOOKUP($AR$1,#REF!,21,0)),"",(VLOOKUP($AR$1,#REF!,21,0)))</f>
        <v/>
      </c>
      <c r="BP67" s="95" t="str">
        <f>IF(ISERROR(VLOOKUP($AR$1,#REF!,22,0)),"",(VLOOKUP($AR$1,#REF!,22,0)))</f>
        <v/>
      </c>
      <c r="BQ67" s="96"/>
      <c r="BR67" s="110"/>
      <c r="BS67" s="96" t="str">
        <f>IF(ISERROR(VLOOKUP($AR$1,#REF!,23,0)),"",(VLOOKUP($AR$1,#REF!,23,0)))</f>
        <v/>
      </c>
      <c r="BT67" s="96"/>
      <c r="BU67" s="110"/>
      <c r="BV67" s="95" t="str">
        <f>IF(ISERROR(VLOOKUP($AR$1,#REF!,24,0)),"",(VLOOKUP($AR$1,#REF!,24,0)))</f>
        <v/>
      </c>
      <c r="BW67" s="96"/>
      <c r="BX67" s="96"/>
      <c r="BY67" s="96"/>
      <c r="BZ67" s="96"/>
      <c r="CA67" s="95" t="str">
        <f>IF(ISERROR(VLOOKUP($AR$1,#REF!,25,0)),"",(VLOOKUP($AR$1,#REF!,25,0)))</f>
        <v/>
      </c>
      <c r="CB67" s="96"/>
      <c r="CC67" s="96"/>
      <c r="CD67" s="381"/>
      <c r="CE67" s="96" t="str">
        <f>IF(ISERROR(VLOOKUP($AR$1,#REF!,26,0)),"",(VLOOKUP($AR$1,#REF!,26,0)))</f>
        <v/>
      </c>
      <c r="CF67" s="96"/>
      <c r="CG67" s="96"/>
      <c r="CH67" s="95" t="str">
        <f>IF(ISERROR(VLOOKUP($AR$1,#REF!,27,0)),"",(VLOOKUP($AR$1,#REF!,27,0)))</f>
        <v/>
      </c>
      <c r="CI67" s="110"/>
      <c r="CJ67" s="387" t="str">
        <f>IF(ISERROR(VLOOKUP($AR$1,#REF!,28,0)),"",(VLOOKUP($AR$1,#REF!,28,0)))</f>
        <v/>
      </c>
      <c r="CK67" s="52"/>
    </row>
    <row r="68" spans="1:89" ht="26.25" customHeight="1" x14ac:dyDescent="0.15">
      <c r="A68" s="421"/>
      <c r="B68" s="284" t="s">
        <v>11</v>
      </c>
      <c r="C68" s="154"/>
      <c r="D68" s="154"/>
      <c r="E68" s="220"/>
      <c r="F68" s="220"/>
      <c r="G68" s="154"/>
      <c r="H68" s="154"/>
      <c r="I68" s="154"/>
      <c r="J68" s="154"/>
      <c r="K68" s="154" t="s">
        <v>12</v>
      </c>
      <c r="L68" s="154"/>
      <c r="M68" s="154"/>
      <c r="N68" s="154"/>
      <c r="O68" s="154"/>
      <c r="P68" s="154"/>
      <c r="Q68" s="154"/>
      <c r="R68" s="154"/>
      <c r="S68" s="154" t="s">
        <v>13</v>
      </c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 t="s">
        <v>14</v>
      </c>
      <c r="AG68" s="154"/>
      <c r="AH68" s="154"/>
      <c r="AI68" s="154"/>
      <c r="AJ68" s="154"/>
      <c r="AK68" s="154"/>
      <c r="AL68" s="154"/>
      <c r="AM68" s="154"/>
      <c r="AN68" s="154"/>
      <c r="AO68" s="154"/>
      <c r="AP68" s="154"/>
      <c r="AQ68" s="154"/>
      <c r="AR68" s="162"/>
      <c r="AS68" s="48"/>
      <c r="AT68" s="421"/>
      <c r="AU68" s="284" t="s">
        <v>11</v>
      </c>
      <c r="AV68" s="154"/>
      <c r="AW68" s="154"/>
      <c r="AX68" s="220"/>
      <c r="AY68" s="220"/>
      <c r="AZ68" s="154"/>
      <c r="BA68" s="154"/>
      <c r="BB68" s="154"/>
      <c r="BC68" s="154"/>
      <c r="BD68" s="154" t="s">
        <v>12</v>
      </c>
      <c r="BE68" s="154"/>
      <c r="BF68" s="154"/>
      <c r="BG68" s="154"/>
      <c r="BH68" s="154"/>
      <c r="BI68" s="154"/>
      <c r="BJ68" s="154"/>
      <c r="BK68" s="154"/>
      <c r="BL68" s="154" t="s">
        <v>13</v>
      </c>
      <c r="BM68" s="154"/>
      <c r="BN68" s="154"/>
      <c r="BO68" s="154"/>
      <c r="BP68" s="154"/>
      <c r="BQ68" s="154"/>
      <c r="BR68" s="154"/>
      <c r="BS68" s="154"/>
      <c r="BT68" s="154"/>
      <c r="BU68" s="154"/>
      <c r="BV68" s="154"/>
      <c r="BW68" s="154"/>
      <c r="BX68" s="154"/>
      <c r="BY68" s="154" t="s">
        <v>14</v>
      </c>
      <c r="BZ68" s="154"/>
      <c r="CA68" s="154"/>
      <c r="CB68" s="154"/>
      <c r="CC68" s="154"/>
      <c r="CD68" s="154"/>
      <c r="CE68" s="154"/>
      <c r="CF68" s="154"/>
      <c r="CG68" s="154"/>
      <c r="CH68" s="154"/>
      <c r="CI68" s="154"/>
      <c r="CJ68" s="154"/>
      <c r="CK68" s="162"/>
    </row>
    <row r="69" spans="1:89" ht="15" customHeight="1" x14ac:dyDescent="0.15">
      <c r="A69" s="421"/>
      <c r="B69" s="384" t="s">
        <v>127</v>
      </c>
      <c r="C69" s="385"/>
      <c r="D69" s="385"/>
      <c r="E69" s="385"/>
      <c r="F69" s="385"/>
      <c r="G69" s="385"/>
      <c r="H69" s="385"/>
      <c r="I69" s="385"/>
      <c r="J69" s="385"/>
      <c r="K69" s="92" t="s">
        <v>34</v>
      </c>
      <c r="L69" s="93"/>
      <c r="M69" s="93"/>
      <c r="N69" s="93"/>
      <c r="O69" s="93"/>
      <c r="P69" s="93"/>
      <c r="Q69" s="93"/>
      <c r="R69" s="375"/>
      <c r="S69" s="92" t="s">
        <v>34</v>
      </c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375"/>
      <c r="AF69" s="93" t="s">
        <v>34</v>
      </c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50"/>
      <c r="AS69" s="48"/>
      <c r="AT69" s="421"/>
      <c r="AU69" s="384" t="s">
        <v>127</v>
      </c>
      <c r="AV69" s="385"/>
      <c r="AW69" s="385"/>
      <c r="AX69" s="385"/>
      <c r="AY69" s="385"/>
      <c r="AZ69" s="385"/>
      <c r="BA69" s="385"/>
      <c r="BB69" s="385"/>
      <c r="BC69" s="386"/>
      <c r="BD69" s="92" t="s">
        <v>34</v>
      </c>
      <c r="BE69" s="93"/>
      <c r="BF69" s="93"/>
      <c r="BG69" s="93"/>
      <c r="BH69" s="93"/>
      <c r="BI69" s="93"/>
      <c r="BJ69" s="93"/>
      <c r="BK69" s="375"/>
      <c r="BL69" s="92" t="s">
        <v>34</v>
      </c>
      <c r="BM69" s="93"/>
      <c r="BN69" s="93"/>
      <c r="BO69" s="93"/>
      <c r="BP69" s="93"/>
      <c r="BQ69" s="93"/>
      <c r="BR69" s="93"/>
      <c r="BS69" s="93"/>
      <c r="BT69" s="93"/>
      <c r="BU69" s="93"/>
      <c r="BV69" s="93"/>
      <c r="BW69" s="93"/>
      <c r="BX69" s="375"/>
      <c r="BY69" s="93" t="s">
        <v>34</v>
      </c>
      <c r="BZ69" s="93"/>
      <c r="CA69" s="93"/>
      <c r="CB69" s="93"/>
      <c r="CC69" s="93"/>
      <c r="CD69" s="93"/>
      <c r="CE69" s="93"/>
      <c r="CF69" s="93"/>
      <c r="CG69" s="93"/>
      <c r="CH69" s="93"/>
      <c r="CI69" s="93"/>
      <c r="CJ69" s="93"/>
      <c r="CK69" s="50"/>
    </row>
    <row r="70" spans="1:89" ht="47.25" customHeight="1" x14ac:dyDescent="0.15">
      <c r="A70" s="421"/>
      <c r="B70" s="388" t="str">
        <f>IF(ISERROR(VLOOKUP($AR$1,#REF!,29,0)),"",(VLOOKUP($AR$1,#REF!,29,0)))</f>
        <v/>
      </c>
      <c r="C70" s="160"/>
      <c r="D70" s="160"/>
      <c r="E70" s="160"/>
      <c r="F70" s="160"/>
      <c r="G70" s="160"/>
      <c r="H70" s="160"/>
      <c r="I70" s="160"/>
      <c r="J70" s="389"/>
      <c r="K70" s="160" t="str">
        <f>IF(ISERROR(VLOOKUP($AR$1,#REF!,30,0)),"",(VLOOKUP($AR$1,#REF!,30,0)))</f>
        <v/>
      </c>
      <c r="L70" s="160"/>
      <c r="M70" s="160"/>
      <c r="N70" s="160"/>
      <c r="O70" s="160"/>
      <c r="P70" s="160"/>
      <c r="Q70" s="160"/>
      <c r="R70" s="160"/>
      <c r="S70" s="160" t="str">
        <f>IF(ISERROR(VLOOKUP($AR$1,#REF!,31,0)),"",(VLOOKUP($AR$1,#REF!,31,0)))</f>
        <v/>
      </c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59" t="str">
        <f>IF(ISERROR(VLOOKUP($AR$1,#REF!,32,0)),"",(VLOOKUP($AR$1,#REF!,32,0)))</f>
        <v/>
      </c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1"/>
      <c r="AS70" s="48"/>
      <c r="AT70" s="421"/>
      <c r="AU70" s="388" t="str">
        <f>IF(ISERROR(VLOOKUP($AR$1,#REF!,29,0)),"",(VLOOKUP($AR$1,#REF!,29,0)))</f>
        <v/>
      </c>
      <c r="AV70" s="160"/>
      <c r="AW70" s="160"/>
      <c r="AX70" s="160"/>
      <c r="AY70" s="160"/>
      <c r="AZ70" s="160"/>
      <c r="BA70" s="160"/>
      <c r="BB70" s="160"/>
      <c r="BC70" s="160"/>
      <c r="BD70" s="160" t="str">
        <f>IF(ISERROR(VLOOKUP($AR$1,#REF!,30,0)),"",(VLOOKUP($AR$1,#REF!,30,0)))</f>
        <v/>
      </c>
      <c r="BE70" s="160"/>
      <c r="BF70" s="160"/>
      <c r="BG70" s="160"/>
      <c r="BH70" s="160"/>
      <c r="BI70" s="160"/>
      <c r="BJ70" s="160"/>
      <c r="BK70" s="160"/>
      <c r="BL70" s="160" t="str">
        <f>IF(ISERROR(VLOOKUP($AR$1,#REF!,31,0)),"",(VLOOKUP($AR$1,#REF!,31,0)))</f>
        <v/>
      </c>
      <c r="BM70" s="160"/>
      <c r="BN70" s="160"/>
      <c r="BO70" s="160"/>
      <c r="BP70" s="160"/>
      <c r="BQ70" s="160"/>
      <c r="BR70" s="160"/>
      <c r="BS70" s="160"/>
      <c r="BT70" s="160"/>
      <c r="BU70" s="160"/>
      <c r="BV70" s="160"/>
      <c r="BW70" s="160"/>
      <c r="BX70" s="160"/>
      <c r="BY70" s="159" t="str">
        <f>IF(ISERROR(VLOOKUP($AR$1,#REF!,32,0)),"",(VLOOKUP($AR$1,#REF!,32,0)))</f>
        <v/>
      </c>
      <c r="BZ70" s="160"/>
      <c r="CA70" s="160"/>
      <c r="CB70" s="160"/>
      <c r="CC70" s="160"/>
      <c r="CD70" s="160"/>
      <c r="CE70" s="160"/>
      <c r="CF70" s="160"/>
      <c r="CG70" s="160"/>
      <c r="CH70" s="160"/>
      <c r="CI70" s="160"/>
      <c r="CJ70" s="160"/>
      <c r="CK70" s="161"/>
    </row>
    <row r="71" spans="1:89" ht="25.5" customHeight="1" x14ac:dyDescent="0.15">
      <c r="A71" s="421"/>
      <c r="B71" s="101" t="s">
        <v>15</v>
      </c>
      <c r="C71" s="102"/>
      <c r="D71" s="102"/>
      <c r="E71" s="103" t="str">
        <f>IF(ISERROR(VLOOKUP($AR$1,#REF!,33,0)),"",(VLOOKUP($AR$1,#REF!,33,0)))</f>
        <v/>
      </c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4"/>
      <c r="AS71" s="48"/>
      <c r="AT71" s="421"/>
      <c r="AU71" s="101" t="s">
        <v>15</v>
      </c>
      <c r="AV71" s="102"/>
      <c r="AW71" s="102"/>
      <c r="AX71" s="103" t="str">
        <f>IF(ISERROR(VLOOKUP($AR$1,#REF!,33,0)),"",(VLOOKUP($AR$1,#REF!,33,0)))</f>
        <v/>
      </c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  <c r="BM71" s="103"/>
      <c r="BN71" s="103"/>
      <c r="BO71" s="103"/>
      <c r="BP71" s="103"/>
      <c r="BQ71" s="103"/>
      <c r="BR71" s="103"/>
      <c r="BS71" s="103"/>
      <c r="BT71" s="103"/>
      <c r="BU71" s="103"/>
      <c r="BV71" s="103"/>
      <c r="BW71" s="103"/>
      <c r="BX71" s="103"/>
      <c r="BY71" s="103"/>
      <c r="BZ71" s="103"/>
      <c r="CA71" s="103"/>
      <c r="CB71" s="103"/>
      <c r="CC71" s="103"/>
      <c r="CD71" s="103"/>
      <c r="CE71" s="103"/>
      <c r="CF71" s="103"/>
      <c r="CG71" s="103"/>
      <c r="CH71" s="103"/>
      <c r="CI71" s="103"/>
      <c r="CJ71" s="103"/>
      <c r="CK71" s="104"/>
    </row>
    <row r="72" spans="1:89" ht="22.5" customHeight="1" x14ac:dyDescent="0.15">
      <c r="A72" s="421"/>
      <c r="B72" s="101"/>
      <c r="C72" s="102"/>
      <c r="D72" s="102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4"/>
      <c r="AS72" s="48"/>
      <c r="AT72" s="421"/>
      <c r="AU72" s="101"/>
      <c r="AV72" s="102"/>
      <c r="AW72" s="102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  <c r="BM72" s="103"/>
      <c r="BN72" s="103"/>
      <c r="BO72" s="103"/>
      <c r="BP72" s="103"/>
      <c r="BQ72" s="103"/>
      <c r="BR72" s="103"/>
      <c r="BS72" s="103"/>
      <c r="BT72" s="103"/>
      <c r="BU72" s="103"/>
      <c r="BV72" s="103"/>
      <c r="BW72" s="103"/>
      <c r="BX72" s="103"/>
      <c r="BY72" s="103"/>
      <c r="BZ72" s="103"/>
      <c r="CA72" s="103"/>
      <c r="CB72" s="103"/>
      <c r="CC72" s="103"/>
      <c r="CD72" s="103"/>
      <c r="CE72" s="103"/>
      <c r="CF72" s="103"/>
      <c r="CG72" s="103"/>
      <c r="CH72" s="103"/>
      <c r="CI72" s="103"/>
      <c r="CJ72" s="103"/>
      <c r="CK72" s="104"/>
    </row>
    <row r="73" spans="1:89" ht="12" customHeight="1" x14ac:dyDescent="0.15">
      <c r="A73" s="421"/>
      <c r="B73" s="209" t="s">
        <v>16</v>
      </c>
      <c r="C73" s="210"/>
      <c r="D73" s="210"/>
      <c r="E73" s="87" t="s">
        <v>51</v>
      </c>
      <c r="F73" s="88"/>
      <c r="G73" s="189" t="s">
        <v>34</v>
      </c>
      <c r="H73" s="190"/>
      <c r="I73" s="190"/>
      <c r="J73" s="212"/>
      <c r="K73" s="155" t="s">
        <v>52</v>
      </c>
      <c r="L73" s="88"/>
      <c r="M73" s="189" t="s">
        <v>34</v>
      </c>
      <c r="N73" s="190"/>
      <c r="O73" s="190"/>
      <c r="P73" s="212"/>
      <c r="Q73" s="155" t="s">
        <v>53</v>
      </c>
      <c r="R73" s="88"/>
      <c r="S73" s="189" t="s">
        <v>34</v>
      </c>
      <c r="T73" s="190"/>
      <c r="U73" s="190"/>
      <c r="V73" s="212"/>
      <c r="W73" s="155" t="s">
        <v>54</v>
      </c>
      <c r="X73" s="87"/>
      <c r="Y73" s="87"/>
      <c r="Z73" s="88"/>
      <c r="AA73" s="189" t="s">
        <v>34</v>
      </c>
      <c r="AB73" s="190"/>
      <c r="AC73" s="190"/>
      <c r="AD73" s="190"/>
      <c r="AE73" s="190"/>
      <c r="AF73" s="190"/>
      <c r="AG73" s="190"/>
      <c r="AH73" s="190"/>
      <c r="AI73" s="190"/>
      <c r="AJ73" s="212"/>
      <c r="AK73" s="155" t="s">
        <v>55</v>
      </c>
      <c r="AL73" s="87"/>
      <c r="AM73" s="88"/>
      <c r="AN73" s="189" t="s">
        <v>34</v>
      </c>
      <c r="AO73" s="190"/>
      <c r="AP73" s="190"/>
      <c r="AQ73" s="190"/>
      <c r="AR73" s="191"/>
      <c r="AS73" s="48"/>
      <c r="AT73" s="421"/>
      <c r="AU73" s="209" t="s">
        <v>16</v>
      </c>
      <c r="AV73" s="210"/>
      <c r="AW73" s="210"/>
      <c r="AX73" s="87" t="s">
        <v>51</v>
      </c>
      <c r="AY73" s="88"/>
      <c r="AZ73" s="189" t="s">
        <v>34</v>
      </c>
      <c r="BA73" s="190"/>
      <c r="BB73" s="190"/>
      <c r="BC73" s="212"/>
      <c r="BD73" s="155" t="s">
        <v>52</v>
      </c>
      <c r="BE73" s="88"/>
      <c r="BF73" s="189" t="s">
        <v>34</v>
      </c>
      <c r="BG73" s="190"/>
      <c r="BH73" s="190"/>
      <c r="BI73" s="212"/>
      <c r="BJ73" s="155" t="s">
        <v>53</v>
      </c>
      <c r="BK73" s="88"/>
      <c r="BL73" s="189" t="s">
        <v>34</v>
      </c>
      <c r="BM73" s="190"/>
      <c r="BN73" s="190"/>
      <c r="BO73" s="212"/>
      <c r="BP73" s="155" t="s">
        <v>54</v>
      </c>
      <c r="BQ73" s="87"/>
      <c r="BR73" s="87"/>
      <c r="BS73" s="88"/>
      <c r="BT73" s="189" t="s">
        <v>34</v>
      </c>
      <c r="BU73" s="190"/>
      <c r="BV73" s="190"/>
      <c r="BW73" s="190"/>
      <c r="BX73" s="190"/>
      <c r="BY73" s="190"/>
      <c r="BZ73" s="190"/>
      <c r="CA73" s="190"/>
      <c r="CB73" s="190"/>
      <c r="CC73" s="212"/>
      <c r="CD73" s="155" t="s">
        <v>55</v>
      </c>
      <c r="CE73" s="87"/>
      <c r="CF73" s="88"/>
      <c r="CG73" s="189" t="s">
        <v>34</v>
      </c>
      <c r="CH73" s="190"/>
      <c r="CI73" s="190"/>
      <c r="CJ73" s="190"/>
      <c r="CK73" s="191"/>
    </row>
    <row r="74" spans="1:89" ht="33" customHeight="1" x14ac:dyDescent="0.15">
      <c r="A74" s="421"/>
      <c r="B74" s="209"/>
      <c r="C74" s="210"/>
      <c r="D74" s="210"/>
      <c r="E74" s="87"/>
      <c r="F74" s="88"/>
      <c r="G74" s="245" t="str">
        <f>IF(ISERROR(VLOOKUP($AR$1,#REF!,34,0)),"",(VLOOKUP($AR$1,#REF!,34,0)))</f>
        <v/>
      </c>
      <c r="H74" s="245"/>
      <c r="I74" s="245"/>
      <c r="J74" s="245"/>
      <c r="K74" s="155"/>
      <c r="L74" s="88"/>
      <c r="M74" s="245" t="str">
        <f>IF(ISERROR(VLOOKUP($AR$1,#REF!,35,0)),"",(VLOOKUP($AR$1,#REF!,35,0)))</f>
        <v/>
      </c>
      <c r="N74" s="245"/>
      <c r="O74" s="245"/>
      <c r="P74" s="245"/>
      <c r="Q74" s="155"/>
      <c r="R74" s="88"/>
      <c r="S74" s="245" t="str">
        <f>IF(ISERROR(VLOOKUP($AR$1,#REF!,36,0)),"",(VLOOKUP($AR$1,#REF!,36,0)))</f>
        <v/>
      </c>
      <c r="T74" s="245"/>
      <c r="U74" s="245"/>
      <c r="V74" s="245"/>
      <c r="W74" s="155"/>
      <c r="X74" s="87"/>
      <c r="Y74" s="87"/>
      <c r="Z74" s="88"/>
      <c r="AA74" s="390" t="str">
        <f>IF(ISERROR(VLOOKUP($AR$1,#REF!,37,0)),"",(VLOOKUP($AR$1,#REF!,37,0)))</f>
        <v/>
      </c>
      <c r="AB74" s="390"/>
      <c r="AC74" s="390"/>
      <c r="AD74" s="390"/>
      <c r="AE74" s="390"/>
      <c r="AF74" s="390"/>
      <c r="AG74" s="390"/>
      <c r="AH74" s="390"/>
      <c r="AI74" s="390"/>
      <c r="AJ74" s="390"/>
      <c r="AK74" s="155"/>
      <c r="AL74" s="87"/>
      <c r="AM74" s="88"/>
      <c r="AN74" s="245" t="str">
        <f>IF(ISERROR(VLOOKUP($AR$1,#REF!,38,0)),"",(VLOOKUP($AR$1,#REF!,38,0)))</f>
        <v/>
      </c>
      <c r="AO74" s="245"/>
      <c r="AP74" s="245"/>
      <c r="AQ74" s="245"/>
      <c r="AR74" s="246"/>
      <c r="AS74" s="48"/>
      <c r="AT74" s="421"/>
      <c r="AU74" s="209"/>
      <c r="AV74" s="210"/>
      <c r="AW74" s="210"/>
      <c r="AX74" s="87"/>
      <c r="AY74" s="88"/>
      <c r="AZ74" s="245" t="str">
        <f>IF(ISERROR(VLOOKUP($AR$1,#REF!,34,0)),"",(VLOOKUP($AR$1,#REF!,34,0)))</f>
        <v/>
      </c>
      <c r="BA74" s="245"/>
      <c r="BB74" s="245"/>
      <c r="BC74" s="245"/>
      <c r="BD74" s="155"/>
      <c r="BE74" s="88"/>
      <c r="BF74" s="245" t="str">
        <f>IF(ISERROR(VLOOKUP($AR$1,#REF!,35,0)),"",(VLOOKUP($AR$1,#REF!,35,0)))</f>
        <v/>
      </c>
      <c r="BG74" s="245"/>
      <c r="BH74" s="245"/>
      <c r="BI74" s="245"/>
      <c r="BJ74" s="155"/>
      <c r="BK74" s="88"/>
      <c r="BL74" s="245" t="str">
        <f>IF(ISERROR(VLOOKUP($AR$1,#REF!,36,0)),"",(VLOOKUP($AR$1,#REF!,36,0)))</f>
        <v/>
      </c>
      <c r="BM74" s="245"/>
      <c r="BN74" s="245"/>
      <c r="BO74" s="245"/>
      <c r="BP74" s="155"/>
      <c r="BQ74" s="87"/>
      <c r="BR74" s="87"/>
      <c r="BS74" s="88"/>
      <c r="BT74" s="390" t="str">
        <f>IF(ISERROR(VLOOKUP($AR$1,#REF!,37,0)),"",(VLOOKUP($AR$1,#REF!,37,0)))</f>
        <v/>
      </c>
      <c r="BU74" s="390"/>
      <c r="BV74" s="390"/>
      <c r="BW74" s="390"/>
      <c r="BX74" s="390"/>
      <c r="BY74" s="390"/>
      <c r="BZ74" s="390"/>
      <c r="CA74" s="390"/>
      <c r="CB74" s="390"/>
      <c r="CC74" s="390"/>
      <c r="CD74" s="155"/>
      <c r="CE74" s="87"/>
      <c r="CF74" s="88"/>
      <c r="CG74" s="245" t="str">
        <f>IF(ISERROR(VLOOKUP($AR$1,#REF!,38,0)),"",(VLOOKUP($AR$1,#REF!,38,0)))</f>
        <v/>
      </c>
      <c r="CH74" s="245"/>
      <c r="CI74" s="245"/>
      <c r="CJ74" s="245"/>
      <c r="CK74" s="246"/>
    </row>
    <row r="75" spans="1:89" ht="12" customHeight="1" x14ac:dyDescent="0.15">
      <c r="A75" s="421"/>
      <c r="B75" s="209" t="s">
        <v>17</v>
      </c>
      <c r="C75" s="210"/>
      <c r="D75" s="210"/>
      <c r="E75" s="87" t="s">
        <v>56</v>
      </c>
      <c r="F75" s="87"/>
      <c r="G75" s="105"/>
      <c r="H75" s="100" t="str">
        <f>IF(ISERROR(VLOOKUP($AR$1,#REF!,39,0)),"",(VLOOKUP($AR$1,#REF!,39,0)))</f>
        <v/>
      </c>
      <c r="I75" s="100"/>
      <c r="J75" s="100"/>
      <c r="K75" s="87" t="s">
        <v>59</v>
      </c>
      <c r="L75" s="87"/>
      <c r="M75" s="105"/>
      <c r="N75" s="168" t="s">
        <v>58</v>
      </c>
      <c r="O75" s="215"/>
      <c r="P75" s="271" t="s">
        <v>61</v>
      </c>
      <c r="Q75" s="272"/>
      <c r="R75" s="212" t="s">
        <v>62</v>
      </c>
      <c r="S75" s="168"/>
      <c r="T75" s="105" t="s">
        <v>63</v>
      </c>
      <c r="U75" s="105"/>
      <c r="V75" s="105"/>
      <c r="W75" s="56" t="str">
        <f>IF(ISERROR(VLOOKUP($AR$1,#REF!,47,0)),"",(VLOOKUP($AR$1,#REF!,47,0)))</f>
        <v/>
      </c>
      <c r="X75" s="56"/>
      <c r="Y75" s="56"/>
      <c r="Z75" s="56"/>
      <c r="AA75" s="100"/>
      <c r="AB75" s="100"/>
      <c r="AC75" s="100"/>
      <c r="AD75" s="105" t="s">
        <v>113</v>
      </c>
      <c r="AE75" s="105"/>
      <c r="AF75" s="105"/>
      <c r="AG75" s="105"/>
      <c r="AH75" s="105"/>
      <c r="AI75" s="105"/>
      <c r="AJ75" s="105"/>
      <c r="AK75" s="167" t="s">
        <v>34</v>
      </c>
      <c r="AL75" s="167"/>
      <c r="AM75" s="167"/>
      <c r="AN75" s="168"/>
      <c r="AO75" s="168"/>
      <c r="AP75" s="168"/>
      <c r="AQ75" s="168"/>
      <c r="AR75" s="169"/>
      <c r="AS75" s="48"/>
      <c r="AT75" s="421"/>
      <c r="AU75" s="209" t="s">
        <v>17</v>
      </c>
      <c r="AV75" s="210"/>
      <c r="AW75" s="210"/>
      <c r="AX75" s="87" t="s">
        <v>56</v>
      </c>
      <c r="AY75" s="87"/>
      <c r="AZ75" s="105"/>
      <c r="BA75" s="100" t="str">
        <f>IF(ISERROR(VLOOKUP($AR$1,#REF!,39,0)),"",(VLOOKUP($AR$1,#REF!,39,0)))</f>
        <v/>
      </c>
      <c r="BB75" s="100"/>
      <c r="BC75" s="100"/>
      <c r="BD75" s="87" t="s">
        <v>59</v>
      </c>
      <c r="BE75" s="87"/>
      <c r="BF75" s="105"/>
      <c r="BG75" s="168" t="s">
        <v>58</v>
      </c>
      <c r="BH75" s="215"/>
      <c r="BI75" s="271" t="s">
        <v>61</v>
      </c>
      <c r="BJ75" s="272"/>
      <c r="BK75" s="212" t="s">
        <v>62</v>
      </c>
      <c r="BL75" s="168"/>
      <c r="BM75" s="105" t="s">
        <v>63</v>
      </c>
      <c r="BN75" s="105"/>
      <c r="BO75" s="105"/>
      <c r="BP75" s="56" t="str">
        <f>IF(ISERROR(VLOOKUP($AR$1,#REF!,47,0)),"",(VLOOKUP($AR$1,#REF!,47,0)))</f>
        <v/>
      </c>
      <c r="BQ75" s="56"/>
      <c r="BR75" s="56"/>
      <c r="BS75" s="56"/>
      <c r="BT75" s="100"/>
      <c r="BU75" s="100"/>
      <c r="BV75" s="100"/>
      <c r="BW75" s="105" t="s">
        <v>113</v>
      </c>
      <c r="BX75" s="105"/>
      <c r="BY75" s="105"/>
      <c r="BZ75" s="105"/>
      <c r="CA75" s="105"/>
      <c r="CB75" s="105"/>
      <c r="CC75" s="105"/>
      <c r="CD75" s="167" t="s">
        <v>34</v>
      </c>
      <c r="CE75" s="167"/>
      <c r="CF75" s="167"/>
      <c r="CG75" s="168"/>
      <c r="CH75" s="168"/>
      <c r="CI75" s="168"/>
      <c r="CJ75" s="168"/>
      <c r="CK75" s="169"/>
    </row>
    <row r="76" spans="1:89" ht="33" customHeight="1" x14ac:dyDescent="0.15">
      <c r="A76" s="421"/>
      <c r="B76" s="209"/>
      <c r="C76" s="210"/>
      <c r="D76" s="210"/>
      <c r="E76" s="87"/>
      <c r="F76" s="87"/>
      <c r="G76" s="87"/>
      <c r="H76" s="56"/>
      <c r="I76" s="56"/>
      <c r="J76" s="56"/>
      <c r="K76" s="87"/>
      <c r="L76" s="87"/>
      <c r="M76" s="88"/>
      <c r="N76" s="269" t="str">
        <f>IF(ISERROR(VLOOKUP($AR$1,#REF!,41,0)),"",(VLOOKUP($AR$1,#REF!,41,0)))</f>
        <v/>
      </c>
      <c r="O76" s="270"/>
      <c r="P76" s="213" t="str">
        <f>IF(ISERROR(VLOOKUP($AR$1,#REF!,42,0)),"",(VLOOKUP($AR$1,#REF!,42,0)))</f>
        <v/>
      </c>
      <c r="Q76" s="270"/>
      <c r="R76" s="213" t="str">
        <f>IF(ISERROR(VLOOKUP($AR$1,#REF!,43,0)),"",(VLOOKUP($AR$1,#REF!,43,0)))</f>
        <v/>
      </c>
      <c r="S76" s="214"/>
      <c r="T76" s="155"/>
      <c r="U76" s="87"/>
      <c r="V76" s="87"/>
      <c r="W76" s="56"/>
      <c r="X76" s="56"/>
      <c r="Y76" s="56"/>
      <c r="Z76" s="56"/>
      <c r="AA76" s="56"/>
      <c r="AB76" s="56"/>
      <c r="AC76" s="56"/>
      <c r="AD76" s="87"/>
      <c r="AE76" s="87"/>
      <c r="AF76" s="87"/>
      <c r="AG76" s="87"/>
      <c r="AH76" s="87"/>
      <c r="AI76" s="87"/>
      <c r="AJ76" s="88"/>
      <c r="AK76" s="164" t="str">
        <f>IF(ISERROR(VLOOKUP($AR$1,#REF!,49,0)),"",(VLOOKUP($AR$1,#REF!,49,0)))</f>
        <v/>
      </c>
      <c r="AL76" s="165"/>
      <c r="AM76" s="165"/>
      <c r="AN76" s="165"/>
      <c r="AO76" s="165"/>
      <c r="AP76" s="165"/>
      <c r="AQ76" s="165"/>
      <c r="AR76" s="166"/>
      <c r="AS76" s="48"/>
      <c r="AT76" s="421"/>
      <c r="AU76" s="209"/>
      <c r="AV76" s="210"/>
      <c r="AW76" s="210"/>
      <c r="AX76" s="87"/>
      <c r="AY76" s="87"/>
      <c r="AZ76" s="87"/>
      <c r="BA76" s="56"/>
      <c r="BB76" s="56"/>
      <c r="BC76" s="56"/>
      <c r="BD76" s="87"/>
      <c r="BE76" s="87"/>
      <c r="BF76" s="88"/>
      <c r="BG76" s="269" t="str">
        <f>IF(ISERROR(VLOOKUP($AR$1,#REF!,41,0)),"",(VLOOKUP($AR$1,#REF!,41,0)))</f>
        <v/>
      </c>
      <c r="BH76" s="270"/>
      <c r="BI76" s="213" t="str">
        <f>IF(ISERROR(VLOOKUP($AR$1,#REF!,42,0)),"",(VLOOKUP($AR$1,#REF!,42,0)))</f>
        <v/>
      </c>
      <c r="BJ76" s="270"/>
      <c r="BK76" s="213" t="str">
        <f>IF(ISERROR(VLOOKUP($AR$1,#REF!,43,0)),"",(VLOOKUP($AR$1,#REF!,43,0)))</f>
        <v/>
      </c>
      <c r="BL76" s="214"/>
      <c r="BM76" s="155"/>
      <c r="BN76" s="87"/>
      <c r="BO76" s="87"/>
      <c r="BP76" s="56"/>
      <c r="BQ76" s="56"/>
      <c r="BR76" s="56"/>
      <c r="BS76" s="56"/>
      <c r="BT76" s="56"/>
      <c r="BU76" s="56"/>
      <c r="BV76" s="56"/>
      <c r="BW76" s="87"/>
      <c r="BX76" s="87"/>
      <c r="BY76" s="87"/>
      <c r="BZ76" s="87"/>
      <c r="CA76" s="87"/>
      <c r="CB76" s="87"/>
      <c r="CC76" s="88"/>
      <c r="CD76" s="164" t="str">
        <f>IF(ISERROR(VLOOKUP($AR$1,#REF!,49,0)),"",(VLOOKUP($AR$1,#REF!,49,0)))</f>
        <v/>
      </c>
      <c r="CE76" s="165"/>
      <c r="CF76" s="165"/>
      <c r="CG76" s="165"/>
      <c r="CH76" s="165"/>
      <c r="CI76" s="165"/>
      <c r="CJ76" s="165"/>
      <c r="CK76" s="166"/>
    </row>
    <row r="77" spans="1:89" ht="12.75" customHeight="1" x14ac:dyDescent="0.15">
      <c r="A77" s="421"/>
      <c r="B77" s="209"/>
      <c r="C77" s="210"/>
      <c r="D77" s="210"/>
      <c r="E77" s="87" t="s">
        <v>57</v>
      </c>
      <c r="F77" s="87"/>
      <c r="G77" s="87"/>
      <c r="H77" s="167" t="s">
        <v>34</v>
      </c>
      <c r="I77" s="167"/>
      <c r="J77" s="167"/>
      <c r="K77" s="87" t="s">
        <v>60</v>
      </c>
      <c r="L77" s="87"/>
      <c r="M77" s="87"/>
      <c r="N77" s="168" t="s">
        <v>58</v>
      </c>
      <c r="O77" s="215"/>
      <c r="P77" s="271" t="s">
        <v>61</v>
      </c>
      <c r="Q77" s="215"/>
      <c r="R77" s="278" t="s">
        <v>62</v>
      </c>
      <c r="S77" s="168"/>
      <c r="T77" s="87" t="s">
        <v>64</v>
      </c>
      <c r="U77" s="87"/>
      <c r="V77" s="87"/>
      <c r="W77" s="56" t="str">
        <f>IF(ISERROR(VLOOKUP($AR$1,#REF!,48,0)),"",(VLOOKUP($AR$1,#REF!,48,0)))</f>
        <v/>
      </c>
      <c r="X77" s="56"/>
      <c r="Y77" s="56"/>
      <c r="Z77" s="56"/>
      <c r="AA77" s="56"/>
      <c r="AB77" s="56"/>
      <c r="AC77" s="56"/>
      <c r="AD77" s="87" t="s">
        <v>114</v>
      </c>
      <c r="AE77" s="87"/>
      <c r="AF77" s="87"/>
      <c r="AG77" s="87"/>
      <c r="AH77" s="87"/>
      <c r="AI77" s="87"/>
      <c r="AJ77" s="88"/>
      <c r="AK77" s="189" t="s">
        <v>34</v>
      </c>
      <c r="AL77" s="190"/>
      <c r="AM77" s="190"/>
      <c r="AN77" s="190"/>
      <c r="AO77" s="190"/>
      <c r="AP77" s="190"/>
      <c r="AQ77" s="190"/>
      <c r="AR77" s="191"/>
      <c r="AS77" s="48"/>
      <c r="AT77" s="421"/>
      <c r="AU77" s="209"/>
      <c r="AV77" s="210"/>
      <c r="AW77" s="210"/>
      <c r="AX77" s="87" t="s">
        <v>57</v>
      </c>
      <c r="AY77" s="87"/>
      <c r="AZ77" s="87"/>
      <c r="BA77" s="167" t="s">
        <v>34</v>
      </c>
      <c r="BB77" s="167"/>
      <c r="BC77" s="167"/>
      <c r="BD77" s="87" t="s">
        <v>60</v>
      </c>
      <c r="BE77" s="87"/>
      <c r="BF77" s="87"/>
      <c r="BG77" s="168" t="s">
        <v>58</v>
      </c>
      <c r="BH77" s="215"/>
      <c r="BI77" s="271" t="s">
        <v>61</v>
      </c>
      <c r="BJ77" s="215"/>
      <c r="BK77" s="278" t="s">
        <v>62</v>
      </c>
      <c r="BL77" s="168"/>
      <c r="BM77" s="87" t="s">
        <v>64</v>
      </c>
      <c r="BN77" s="87"/>
      <c r="BO77" s="87"/>
      <c r="BP77" s="56" t="str">
        <f>IF(ISERROR(VLOOKUP($AR$1,#REF!,48,0)),"",(VLOOKUP($AR$1,#REF!,48,0)))</f>
        <v/>
      </c>
      <c r="BQ77" s="56"/>
      <c r="BR77" s="56"/>
      <c r="BS77" s="56"/>
      <c r="BT77" s="56"/>
      <c r="BU77" s="56"/>
      <c r="BV77" s="56"/>
      <c r="BW77" s="87" t="s">
        <v>114</v>
      </c>
      <c r="BX77" s="87"/>
      <c r="BY77" s="87"/>
      <c r="BZ77" s="87"/>
      <c r="CA77" s="87"/>
      <c r="CB77" s="87"/>
      <c r="CC77" s="88"/>
      <c r="CD77" s="189" t="s">
        <v>34</v>
      </c>
      <c r="CE77" s="190"/>
      <c r="CF77" s="190"/>
      <c r="CG77" s="190"/>
      <c r="CH77" s="190"/>
      <c r="CI77" s="190"/>
      <c r="CJ77" s="190"/>
      <c r="CK77" s="191"/>
    </row>
    <row r="78" spans="1:89" ht="33" customHeight="1" x14ac:dyDescent="0.15">
      <c r="A78" s="421"/>
      <c r="B78" s="209"/>
      <c r="C78" s="210"/>
      <c r="D78" s="210"/>
      <c r="E78" s="87"/>
      <c r="F78" s="87"/>
      <c r="G78" s="88"/>
      <c r="H78" s="164" t="str">
        <f>IF(ISERROR(VLOOKUP($AR$1,#REF!,40,0)),"",(VLOOKUP($AR$1,#REF!,40,0)))</f>
        <v/>
      </c>
      <c r="I78" s="165"/>
      <c r="J78" s="211"/>
      <c r="K78" s="155"/>
      <c r="L78" s="87"/>
      <c r="M78" s="88"/>
      <c r="N78" s="269" t="str">
        <f>IF(ISERROR(VLOOKUP($AR$1,#REF!,44,0)),"",(VLOOKUP($AR$1,#REF!,44,0)))</f>
        <v/>
      </c>
      <c r="O78" s="270"/>
      <c r="P78" s="213" t="str">
        <f>IF(ISERROR(VLOOKUP($AR$1,#REF!,45,0)),"",(VLOOKUP($AR$1,#REF!,45,0)))</f>
        <v/>
      </c>
      <c r="Q78" s="270"/>
      <c r="R78" s="213" t="str">
        <f>IF(ISERROR(VLOOKUP($AR$1,#REF!,46,0)),"",(VLOOKUP($AR$1,#REF!,46,0)))</f>
        <v/>
      </c>
      <c r="S78" s="214"/>
      <c r="T78" s="279"/>
      <c r="U78" s="280"/>
      <c r="V78" s="280"/>
      <c r="W78" s="86"/>
      <c r="X78" s="56"/>
      <c r="Y78" s="56"/>
      <c r="Z78" s="56"/>
      <c r="AA78" s="56"/>
      <c r="AB78" s="56"/>
      <c r="AC78" s="56"/>
      <c r="AD78" s="87"/>
      <c r="AE78" s="87"/>
      <c r="AF78" s="87"/>
      <c r="AG78" s="87"/>
      <c r="AH78" s="87"/>
      <c r="AI78" s="87"/>
      <c r="AJ78" s="87"/>
      <c r="AK78" s="192" t="str">
        <f>IF(ISERROR(VLOOKUP($AR$1,#REF!,50,0)),"",(VLOOKUP($AR$1,#REF!,50,0)))</f>
        <v/>
      </c>
      <c r="AL78" s="192"/>
      <c r="AM78" s="192"/>
      <c r="AN78" s="192"/>
      <c r="AO78" s="192"/>
      <c r="AP78" s="193"/>
      <c r="AQ78" s="193"/>
      <c r="AR78" s="194"/>
      <c r="AS78" s="48"/>
      <c r="AT78" s="421"/>
      <c r="AU78" s="209"/>
      <c r="AV78" s="210"/>
      <c r="AW78" s="210"/>
      <c r="AX78" s="87"/>
      <c r="AY78" s="87"/>
      <c r="AZ78" s="88"/>
      <c r="BA78" s="164" t="str">
        <f>IF(ISERROR(VLOOKUP($AR$1,#REF!,40,0)),"",(VLOOKUP($AR$1,#REF!,40,0)))</f>
        <v/>
      </c>
      <c r="BB78" s="165"/>
      <c r="BC78" s="211"/>
      <c r="BD78" s="155"/>
      <c r="BE78" s="87"/>
      <c r="BF78" s="88"/>
      <c r="BG78" s="269" t="str">
        <f>IF(ISERROR(VLOOKUP($AR$1,#REF!,44,0)),"",(VLOOKUP($AR$1,#REF!,44,0)))</f>
        <v/>
      </c>
      <c r="BH78" s="270"/>
      <c r="BI78" s="213" t="str">
        <f>IF(ISERROR(VLOOKUP($AR$1,#REF!,45,0)),"",(VLOOKUP($AR$1,#REF!,45,0)))</f>
        <v/>
      </c>
      <c r="BJ78" s="270"/>
      <c r="BK78" s="213" t="str">
        <f>IF(ISERROR(VLOOKUP($AR$1,#REF!,46,0)),"",(VLOOKUP($AR$1,#REF!,46,0)))</f>
        <v/>
      </c>
      <c r="BL78" s="214"/>
      <c r="BM78" s="279"/>
      <c r="BN78" s="280"/>
      <c r="BO78" s="280"/>
      <c r="BP78" s="86"/>
      <c r="BQ78" s="56"/>
      <c r="BR78" s="56"/>
      <c r="BS78" s="56"/>
      <c r="BT78" s="56"/>
      <c r="BU78" s="56"/>
      <c r="BV78" s="56"/>
      <c r="BW78" s="87"/>
      <c r="BX78" s="87"/>
      <c r="BY78" s="87"/>
      <c r="BZ78" s="87"/>
      <c r="CA78" s="87"/>
      <c r="CB78" s="87"/>
      <c r="CC78" s="87"/>
      <c r="CD78" s="192" t="str">
        <f>IF(ISERROR(VLOOKUP($AR$1,#REF!,50,0)),"",(VLOOKUP($AR$1,#REF!,50,0)))</f>
        <v/>
      </c>
      <c r="CE78" s="192"/>
      <c r="CF78" s="192"/>
      <c r="CG78" s="192"/>
      <c r="CH78" s="192"/>
      <c r="CI78" s="193"/>
      <c r="CJ78" s="193"/>
      <c r="CK78" s="194"/>
    </row>
    <row r="79" spans="1:89" ht="15" customHeight="1" x14ac:dyDescent="0.15">
      <c r="A79" s="421"/>
      <c r="B79" s="325" t="s">
        <v>18</v>
      </c>
      <c r="C79" s="64"/>
      <c r="D79" s="64"/>
      <c r="E79" s="87" t="s">
        <v>101</v>
      </c>
      <c r="F79" s="87"/>
      <c r="G79" s="323" t="str">
        <f>IF(ISERROR(VLOOKUP($AR$1,#REF!,52,0)),"",(VLOOKUP($AR$1,#REF!,52,0)))</f>
        <v/>
      </c>
      <c r="H79" s="324"/>
      <c r="I79" s="324"/>
      <c r="J79" s="324"/>
      <c r="K79" s="323"/>
      <c r="L79" s="323"/>
      <c r="M79" s="323"/>
      <c r="N79" s="298" t="s">
        <v>66</v>
      </c>
      <c r="O79" s="100" t="str">
        <f>IF(ISERROR(VLOOKUP($AR$1,#REF!,54,0)),"",(VLOOKUP($AR$1,#REF!,54,0)))</f>
        <v/>
      </c>
      <c r="P79" s="100"/>
      <c r="Q79" s="273" t="s">
        <v>67</v>
      </c>
      <c r="R79" s="274"/>
      <c r="S79" s="275"/>
      <c r="T79" s="92" t="s">
        <v>34</v>
      </c>
      <c r="U79" s="93"/>
      <c r="V79" s="93"/>
      <c r="W79" s="375"/>
      <c r="X79" s="63" t="s">
        <v>102</v>
      </c>
      <c r="Y79" s="64"/>
      <c r="Z79" s="64"/>
      <c r="AA79" s="64"/>
      <c r="AB79" s="64"/>
      <c r="AC79" s="66" t="s">
        <v>34</v>
      </c>
      <c r="AD79" s="66"/>
      <c r="AE79" s="66"/>
      <c r="AF79" s="66"/>
      <c r="AG79" s="66"/>
      <c r="AH79" s="66"/>
      <c r="AI79" s="66"/>
      <c r="AJ79" s="66"/>
      <c r="AK79" s="64" t="s">
        <v>97</v>
      </c>
      <c r="AL79" s="64"/>
      <c r="AM79" s="64"/>
      <c r="AN79" s="64"/>
      <c r="AO79" s="65"/>
      <c r="AP79" s="92" t="s">
        <v>34</v>
      </c>
      <c r="AQ79" s="93"/>
      <c r="AR79" s="50"/>
      <c r="AS79" s="48"/>
      <c r="AT79" s="421"/>
      <c r="AU79" s="325" t="s">
        <v>18</v>
      </c>
      <c r="AV79" s="64"/>
      <c r="AW79" s="64"/>
      <c r="AX79" s="87" t="s">
        <v>101</v>
      </c>
      <c r="AY79" s="87"/>
      <c r="AZ79" s="323" t="str">
        <f>IF(ISERROR(VLOOKUP($AR$1,#REF!,52,0)),"",(VLOOKUP($AR$1,#REF!,52,0)))</f>
        <v/>
      </c>
      <c r="BA79" s="324"/>
      <c r="BB79" s="324"/>
      <c r="BC79" s="324"/>
      <c r="BD79" s="323"/>
      <c r="BE79" s="323"/>
      <c r="BF79" s="323"/>
      <c r="BG79" s="298" t="s">
        <v>66</v>
      </c>
      <c r="BH79" s="100" t="str">
        <f>IF(ISERROR(VLOOKUP($AR$1,#REF!,54,0)),"",(VLOOKUP($AR$1,#REF!,54,0)))</f>
        <v/>
      </c>
      <c r="BI79" s="100"/>
      <c r="BJ79" s="273" t="s">
        <v>67</v>
      </c>
      <c r="BK79" s="274"/>
      <c r="BL79" s="275"/>
      <c r="BM79" s="92" t="s">
        <v>34</v>
      </c>
      <c r="BN79" s="93"/>
      <c r="BO79" s="93"/>
      <c r="BP79" s="375"/>
      <c r="BQ79" s="63" t="s">
        <v>102</v>
      </c>
      <c r="BR79" s="64"/>
      <c r="BS79" s="64"/>
      <c r="BT79" s="64"/>
      <c r="BU79" s="64"/>
      <c r="BV79" s="66" t="s">
        <v>34</v>
      </c>
      <c r="BW79" s="66"/>
      <c r="BX79" s="66"/>
      <c r="BY79" s="66"/>
      <c r="BZ79" s="66"/>
      <c r="CA79" s="66"/>
      <c r="CB79" s="66"/>
      <c r="CC79" s="66"/>
      <c r="CD79" s="64" t="s">
        <v>97</v>
      </c>
      <c r="CE79" s="64"/>
      <c r="CF79" s="64"/>
      <c r="CG79" s="64"/>
      <c r="CH79" s="65"/>
      <c r="CI79" s="92" t="s">
        <v>34</v>
      </c>
      <c r="CJ79" s="93"/>
      <c r="CK79" s="50"/>
    </row>
    <row r="80" spans="1:89" ht="18" customHeight="1" x14ac:dyDescent="0.15">
      <c r="A80" s="421"/>
      <c r="B80" s="325"/>
      <c r="C80" s="64"/>
      <c r="D80" s="64"/>
      <c r="E80" s="174"/>
      <c r="F80" s="174"/>
      <c r="G80" s="221"/>
      <c r="H80" s="221"/>
      <c r="I80" s="221"/>
      <c r="J80" s="221"/>
      <c r="K80" s="221"/>
      <c r="L80" s="221"/>
      <c r="M80" s="221"/>
      <c r="N80" s="173"/>
      <c r="O80" s="56"/>
      <c r="P80" s="56"/>
      <c r="Q80" s="64"/>
      <c r="R80" s="276"/>
      <c r="S80" s="277"/>
      <c r="T80" s="67" t="str">
        <f>IF(ISERROR(VLOOKUP($AR$1,#REF!,55,0)),"",(VLOOKUP($AR$1,#REF!,55,0)))</f>
        <v/>
      </c>
      <c r="U80" s="68"/>
      <c r="V80" s="68"/>
      <c r="W80" s="69"/>
      <c r="X80" s="63"/>
      <c r="Y80" s="64"/>
      <c r="Z80" s="64"/>
      <c r="AA80" s="64"/>
      <c r="AB80" s="65"/>
      <c r="AC80" s="394" t="str">
        <f>IF(ISERROR(VLOOKUP($AR$1,#REF!,56,0)),"",(VLOOKUP($AR$1,#REF!,56,0)))</f>
        <v/>
      </c>
      <c r="AD80" s="395"/>
      <c r="AE80" s="395"/>
      <c r="AF80" s="395"/>
      <c r="AG80" s="395"/>
      <c r="AH80" s="395"/>
      <c r="AI80" s="395"/>
      <c r="AJ80" s="396"/>
      <c r="AK80" s="63"/>
      <c r="AL80" s="64"/>
      <c r="AM80" s="64"/>
      <c r="AN80" s="64"/>
      <c r="AO80" s="65"/>
      <c r="AP80" s="245" t="str">
        <f>IF(ISERROR(VLOOKUP($AR$1,#REF!,57,0)),"",(VLOOKUP($AR$1,#REF!,57,0)))</f>
        <v/>
      </c>
      <c r="AQ80" s="245"/>
      <c r="AR80" s="246"/>
      <c r="AS80" s="48"/>
      <c r="AT80" s="421"/>
      <c r="AU80" s="325"/>
      <c r="AV80" s="64"/>
      <c r="AW80" s="64"/>
      <c r="AX80" s="174"/>
      <c r="AY80" s="174"/>
      <c r="AZ80" s="221"/>
      <c r="BA80" s="221"/>
      <c r="BB80" s="221"/>
      <c r="BC80" s="221"/>
      <c r="BD80" s="221"/>
      <c r="BE80" s="221"/>
      <c r="BF80" s="221"/>
      <c r="BG80" s="173"/>
      <c r="BH80" s="56"/>
      <c r="BI80" s="56"/>
      <c r="BJ80" s="64"/>
      <c r="BK80" s="276"/>
      <c r="BL80" s="277"/>
      <c r="BM80" s="67" t="str">
        <f>IF(ISERROR(VLOOKUP($AR$1,#REF!,55,0)),"",(VLOOKUP($AR$1,#REF!,55,0)))</f>
        <v/>
      </c>
      <c r="BN80" s="68"/>
      <c r="BO80" s="68"/>
      <c r="BP80" s="69"/>
      <c r="BQ80" s="63"/>
      <c r="BR80" s="64"/>
      <c r="BS80" s="64"/>
      <c r="BT80" s="64"/>
      <c r="BU80" s="65"/>
      <c r="BV80" s="394" t="str">
        <f>IF(ISERROR(VLOOKUP($AR$1,#REF!,56,0)),"",(VLOOKUP($AR$1,#REF!,56,0)))</f>
        <v/>
      </c>
      <c r="BW80" s="395"/>
      <c r="BX80" s="395"/>
      <c r="BY80" s="395"/>
      <c r="BZ80" s="395"/>
      <c r="CA80" s="395"/>
      <c r="CB80" s="395"/>
      <c r="CC80" s="396"/>
      <c r="CD80" s="63"/>
      <c r="CE80" s="64"/>
      <c r="CF80" s="64"/>
      <c r="CG80" s="64"/>
      <c r="CH80" s="65"/>
      <c r="CI80" s="245" t="str">
        <f>IF(ISERROR(VLOOKUP($AR$1,#REF!,57,0)),"",(VLOOKUP($AR$1,#REF!,57,0)))</f>
        <v/>
      </c>
      <c r="CJ80" s="245"/>
      <c r="CK80" s="246"/>
    </row>
    <row r="81" spans="1:89" ht="33" customHeight="1" x14ac:dyDescent="0.15">
      <c r="A81" s="421"/>
      <c r="B81" s="325"/>
      <c r="C81" s="64"/>
      <c r="D81" s="64"/>
      <c r="E81" s="175" t="s">
        <v>0</v>
      </c>
      <c r="F81" s="175"/>
      <c r="G81" s="100" t="str">
        <f>IF(ISERROR(VLOOKUP($AR$1,#REF!,51,0)),"",(VLOOKUP($AR$1,#REF!,51,0)))</f>
        <v/>
      </c>
      <c r="H81" s="100"/>
      <c r="I81" s="100"/>
      <c r="J81" s="100"/>
      <c r="K81" s="100"/>
      <c r="L81" s="100"/>
      <c r="M81" s="100"/>
      <c r="N81" s="173"/>
      <c r="O81" s="56"/>
      <c r="P81" s="56"/>
      <c r="Q81" s="276"/>
      <c r="R81" s="276"/>
      <c r="S81" s="277"/>
      <c r="T81" s="67"/>
      <c r="U81" s="68"/>
      <c r="V81" s="68"/>
      <c r="W81" s="69"/>
      <c r="X81" s="63"/>
      <c r="Y81" s="64"/>
      <c r="Z81" s="64"/>
      <c r="AA81" s="64"/>
      <c r="AB81" s="65"/>
      <c r="AC81" s="394"/>
      <c r="AD81" s="395"/>
      <c r="AE81" s="395"/>
      <c r="AF81" s="395"/>
      <c r="AG81" s="395"/>
      <c r="AH81" s="395"/>
      <c r="AI81" s="395"/>
      <c r="AJ81" s="396"/>
      <c r="AK81" s="63"/>
      <c r="AL81" s="64"/>
      <c r="AM81" s="64"/>
      <c r="AN81" s="64"/>
      <c r="AO81" s="65"/>
      <c r="AP81" s="248"/>
      <c r="AQ81" s="248"/>
      <c r="AR81" s="249"/>
      <c r="AS81" s="48"/>
      <c r="AT81" s="421"/>
      <c r="AU81" s="325"/>
      <c r="AV81" s="64"/>
      <c r="AW81" s="64"/>
      <c r="AX81" s="175" t="s">
        <v>0</v>
      </c>
      <c r="AY81" s="175"/>
      <c r="AZ81" s="100" t="str">
        <f>IF(ISERROR(VLOOKUP($AR$1,#REF!,51,0)),"",(VLOOKUP($AR$1,#REF!,51,0)))</f>
        <v/>
      </c>
      <c r="BA81" s="100"/>
      <c r="BB81" s="100"/>
      <c r="BC81" s="100"/>
      <c r="BD81" s="100"/>
      <c r="BE81" s="100"/>
      <c r="BF81" s="100"/>
      <c r="BG81" s="173"/>
      <c r="BH81" s="56"/>
      <c r="BI81" s="56"/>
      <c r="BJ81" s="276"/>
      <c r="BK81" s="276"/>
      <c r="BL81" s="277"/>
      <c r="BM81" s="67"/>
      <c r="BN81" s="68"/>
      <c r="BO81" s="68"/>
      <c r="BP81" s="69"/>
      <c r="BQ81" s="63"/>
      <c r="BR81" s="64"/>
      <c r="BS81" s="64"/>
      <c r="BT81" s="64"/>
      <c r="BU81" s="65"/>
      <c r="BV81" s="394"/>
      <c r="BW81" s="395"/>
      <c r="BX81" s="395"/>
      <c r="BY81" s="395"/>
      <c r="BZ81" s="395"/>
      <c r="CA81" s="395"/>
      <c r="CB81" s="395"/>
      <c r="CC81" s="396"/>
      <c r="CD81" s="63"/>
      <c r="CE81" s="64"/>
      <c r="CF81" s="64"/>
      <c r="CG81" s="64"/>
      <c r="CH81" s="65"/>
      <c r="CI81" s="248"/>
      <c r="CJ81" s="248"/>
      <c r="CK81" s="249"/>
    </row>
    <row r="82" spans="1:89" ht="33" customHeight="1" x14ac:dyDescent="0.15">
      <c r="A82" s="421"/>
      <c r="B82" s="325"/>
      <c r="C82" s="64"/>
      <c r="D82" s="64"/>
      <c r="E82" s="216" t="s">
        <v>65</v>
      </c>
      <c r="F82" s="216"/>
      <c r="G82" s="332" t="str">
        <f>IF(ISERROR(VLOOKUP($AR$1,#REF!,53,0)),"",(VLOOKUP($AR$1,#REF!,53,0)))</f>
        <v/>
      </c>
      <c r="H82" s="332"/>
      <c r="I82" s="332"/>
      <c r="J82" s="332"/>
      <c r="K82" s="332"/>
      <c r="L82" s="332"/>
      <c r="M82" s="332"/>
      <c r="N82" s="332"/>
      <c r="O82" s="332"/>
      <c r="P82" s="332"/>
      <c r="Q82" s="276"/>
      <c r="R82" s="276"/>
      <c r="S82" s="277"/>
      <c r="T82" s="70"/>
      <c r="U82" s="71"/>
      <c r="V82" s="71"/>
      <c r="W82" s="72"/>
      <c r="X82" s="63"/>
      <c r="Y82" s="64"/>
      <c r="Z82" s="64"/>
      <c r="AA82" s="64"/>
      <c r="AB82" s="65"/>
      <c r="AC82" s="397"/>
      <c r="AD82" s="398"/>
      <c r="AE82" s="398"/>
      <c r="AF82" s="398"/>
      <c r="AG82" s="398"/>
      <c r="AH82" s="398"/>
      <c r="AI82" s="398"/>
      <c r="AJ82" s="399"/>
      <c r="AK82" s="63"/>
      <c r="AL82" s="64"/>
      <c r="AM82" s="64"/>
      <c r="AN82" s="64"/>
      <c r="AO82" s="65"/>
      <c r="AP82" s="248"/>
      <c r="AQ82" s="248"/>
      <c r="AR82" s="249"/>
      <c r="AS82" s="48"/>
      <c r="AT82" s="421"/>
      <c r="AU82" s="325"/>
      <c r="AV82" s="64"/>
      <c r="AW82" s="64"/>
      <c r="AX82" s="391"/>
      <c r="AY82" s="392"/>
      <c r="AZ82" s="392"/>
      <c r="BA82" s="392"/>
      <c r="BB82" s="392"/>
      <c r="BC82" s="392"/>
      <c r="BD82" s="392"/>
      <c r="BE82" s="392"/>
      <c r="BF82" s="392"/>
      <c r="BG82" s="392"/>
      <c r="BH82" s="392"/>
      <c r="BI82" s="393"/>
      <c r="BJ82" s="276"/>
      <c r="BK82" s="276"/>
      <c r="BL82" s="277"/>
      <c r="BM82" s="70"/>
      <c r="BN82" s="71"/>
      <c r="BO82" s="71"/>
      <c r="BP82" s="72"/>
      <c r="BQ82" s="63"/>
      <c r="BR82" s="64"/>
      <c r="BS82" s="64"/>
      <c r="BT82" s="64"/>
      <c r="BU82" s="65"/>
      <c r="BV82" s="397"/>
      <c r="BW82" s="398"/>
      <c r="BX82" s="398"/>
      <c r="BY82" s="398"/>
      <c r="BZ82" s="398"/>
      <c r="CA82" s="398"/>
      <c r="CB82" s="398"/>
      <c r="CC82" s="399"/>
      <c r="CD82" s="63"/>
      <c r="CE82" s="64"/>
      <c r="CF82" s="64"/>
      <c r="CG82" s="64"/>
      <c r="CH82" s="65"/>
      <c r="CI82" s="248"/>
      <c r="CJ82" s="248"/>
      <c r="CK82" s="249"/>
    </row>
    <row r="83" spans="1:89" ht="33" customHeight="1" x14ac:dyDescent="0.15">
      <c r="A83" s="421"/>
      <c r="B83" s="285" t="s">
        <v>75</v>
      </c>
      <c r="C83" s="94">
        <v>1</v>
      </c>
      <c r="D83" s="94"/>
      <c r="E83" s="174" t="s">
        <v>101</v>
      </c>
      <c r="F83" s="174"/>
      <c r="G83" s="221" t="str">
        <f>IF(ISERROR(VLOOKUP($AR$1,#REF!,59,0)),"",(VLOOKUP($AR$1,#REF!,59,0)))</f>
        <v/>
      </c>
      <c r="H83" s="221"/>
      <c r="I83" s="221"/>
      <c r="J83" s="221"/>
      <c r="K83" s="221"/>
      <c r="L83" s="221"/>
      <c r="M83" s="221"/>
      <c r="N83" s="173" t="s">
        <v>66</v>
      </c>
      <c r="O83" s="56" t="str">
        <f>IF(ISERROR(VLOOKUP($AR$1,#REF!,61,0)),"",(VLOOKUP($AR$1,#REF!,61,0)))</f>
        <v/>
      </c>
      <c r="P83" s="56"/>
      <c r="Q83" s="218" t="s">
        <v>115</v>
      </c>
      <c r="R83" s="94">
        <v>1</v>
      </c>
      <c r="S83" s="174" t="s">
        <v>101</v>
      </c>
      <c r="T83" s="217"/>
      <c r="U83" s="304" t="str">
        <f>IF(ISERROR(VLOOKUP($AR$1,#REF!,75,0)),"",(VLOOKUP($AR$1,#REF!,75,0)))</f>
        <v/>
      </c>
      <c r="V83" s="304"/>
      <c r="W83" s="304"/>
      <c r="X83" s="221"/>
      <c r="Y83" s="221"/>
      <c r="Z83" s="221"/>
      <c r="AA83" s="221"/>
      <c r="AB83" s="221"/>
      <c r="AC83" s="304"/>
      <c r="AD83" s="304"/>
      <c r="AE83" s="304"/>
      <c r="AF83" s="304"/>
      <c r="AG83" s="304"/>
      <c r="AH83" s="298" t="s">
        <v>66</v>
      </c>
      <c r="AI83" s="298"/>
      <c r="AJ83" s="298"/>
      <c r="AK83" s="56" t="str">
        <f>IF(ISERROR(VLOOKUP($AR$1,#REF!,77,0)),"",(VLOOKUP($AR$1,#REF!,77,0)))</f>
        <v/>
      </c>
      <c r="AL83" s="56"/>
      <c r="AM83" s="56"/>
      <c r="AN83" s="434" t="s">
        <v>128</v>
      </c>
      <c r="AO83" s="435"/>
      <c r="AP83" s="435"/>
      <c r="AQ83" s="435"/>
      <c r="AR83" s="436"/>
      <c r="AS83" s="48"/>
      <c r="AT83" s="421"/>
      <c r="AU83" s="285" t="s">
        <v>75</v>
      </c>
      <c r="AV83" s="94">
        <v>1</v>
      </c>
      <c r="AW83" s="94"/>
      <c r="AX83" s="174" t="s">
        <v>101</v>
      </c>
      <c r="AY83" s="174"/>
      <c r="AZ83" s="221" t="str">
        <f>IF(ISERROR(VLOOKUP($AR$1,#REF!,59,0)),"",(VLOOKUP($AR$1,#REF!,59,0)))</f>
        <v/>
      </c>
      <c r="BA83" s="221"/>
      <c r="BB83" s="221"/>
      <c r="BC83" s="221"/>
      <c r="BD83" s="221"/>
      <c r="BE83" s="221"/>
      <c r="BF83" s="221"/>
      <c r="BG83" s="173" t="s">
        <v>66</v>
      </c>
      <c r="BH83" s="56" t="str">
        <f>IF(ISERROR(VLOOKUP($AR$1,#REF!,61,0)),"",(VLOOKUP($AR$1,#REF!,61,0)))</f>
        <v/>
      </c>
      <c r="BI83" s="56"/>
      <c r="BJ83" s="218" t="s">
        <v>115</v>
      </c>
      <c r="BK83" s="94">
        <v>1</v>
      </c>
      <c r="BL83" s="174" t="s">
        <v>101</v>
      </c>
      <c r="BM83" s="217"/>
      <c r="BN83" s="304" t="str">
        <f>IF(ISERROR(VLOOKUP($AR$1,#REF!,75,0)),"",(VLOOKUP($AR$1,#REF!,75,0)))</f>
        <v/>
      </c>
      <c r="BO83" s="304"/>
      <c r="BP83" s="304"/>
      <c r="BQ83" s="221"/>
      <c r="BR83" s="221"/>
      <c r="BS83" s="221"/>
      <c r="BT83" s="221"/>
      <c r="BU83" s="221"/>
      <c r="BV83" s="304"/>
      <c r="BW83" s="304"/>
      <c r="BX83" s="304"/>
      <c r="BY83" s="304"/>
      <c r="BZ83" s="304"/>
      <c r="CA83" s="298" t="s">
        <v>66</v>
      </c>
      <c r="CB83" s="298"/>
      <c r="CC83" s="298"/>
      <c r="CD83" s="56" t="str">
        <f>IF(ISERROR(VLOOKUP($AR$1,#REF!,77,0)),"",(VLOOKUP($AR$1,#REF!,77,0)))</f>
        <v/>
      </c>
      <c r="CE83" s="56"/>
      <c r="CF83" s="56"/>
      <c r="CG83" s="400"/>
      <c r="CH83" s="401"/>
      <c r="CI83" s="401"/>
      <c r="CJ83" s="401"/>
      <c r="CK83" s="402"/>
    </row>
    <row r="84" spans="1:89" ht="33" customHeight="1" x14ac:dyDescent="0.15">
      <c r="A84" s="421"/>
      <c r="B84" s="285"/>
      <c r="C84" s="94"/>
      <c r="D84" s="94"/>
      <c r="E84" s="175" t="s">
        <v>0</v>
      </c>
      <c r="F84" s="175"/>
      <c r="G84" s="100" t="str">
        <f>IF(ISERROR(VLOOKUP($AR$1,#REF!,58,0)),"",(VLOOKUP($AR$1,#REF!,58,0)))</f>
        <v/>
      </c>
      <c r="H84" s="100"/>
      <c r="I84" s="100"/>
      <c r="J84" s="100"/>
      <c r="K84" s="100"/>
      <c r="L84" s="100"/>
      <c r="M84" s="100"/>
      <c r="N84" s="173"/>
      <c r="O84" s="56"/>
      <c r="P84" s="56"/>
      <c r="Q84" s="218"/>
      <c r="R84" s="94"/>
      <c r="S84" s="175" t="s">
        <v>0</v>
      </c>
      <c r="T84" s="175"/>
      <c r="U84" s="100" t="str">
        <f>IF(ISERROR(VLOOKUP($AR$1,#REF!,74,0)),"",(VLOOKUP($AR$1,#REF!,74,0)))</f>
        <v/>
      </c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73"/>
      <c r="AI84" s="173"/>
      <c r="AJ84" s="173"/>
      <c r="AK84" s="56"/>
      <c r="AL84" s="56"/>
      <c r="AM84" s="56"/>
      <c r="AN84" s="437"/>
      <c r="AO84" s="438"/>
      <c r="AP84" s="438"/>
      <c r="AQ84" s="438"/>
      <c r="AR84" s="439"/>
      <c r="AS84" s="48"/>
      <c r="AT84" s="421"/>
      <c r="AU84" s="285"/>
      <c r="AV84" s="94"/>
      <c r="AW84" s="94"/>
      <c r="AX84" s="175" t="s">
        <v>0</v>
      </c>
      <c r="AY84" s="175"/>
      <c r="AZ84" s="100" t="str">
        <f>IF(ISERROR(VLOOKUP($AR$1,#REF!,58,0)),"",(VLOOKUP($AR$1,#REF!,58,0)))</f>
        <v/>
      </c>
      <c r="BA84" s="100"/>
      <c r="BB84" s="100"/>
      <c r="BC84" s="100"/>
      <c r="BD84" s="100"/>
      <c r="BE84" s="100"/>
      <c r="BF84" s="100"/>
      <c r="BG84" s="173"/>
      <c r="BH84" s="56"/>
      <c r="BI84" s="56"/>
      <c r="BJ84" s="218"/>
      <c r="BK84" s="94"/>
      <c r="BL84" s="175" t="s">
        <v>0</v>
      </c>
      <c r="BM84" s="175"/>
      <c r="BN84" s="100" t="str">
        <f>IF(ISERROR(VLOOKUP($AR$1,#REF!,74,0)),"",(VLOOKUP($AR$1,#REF!,74,0)))</f>
        <v/>
      </c>
      <c r="BO84" s="100"/>
      <c r="BP84" s="100"/>
      <c r="BQ84" s="100"/>
      <c r="BR84" s="100"/>
      <c r="BS84" s="100"/>
      <c r="BT84" s="100"/>
      <c r="BU84" s="100"/>
      <c r="BV84" s="100"/>
      <c r="BW84" s="100"/>
      <c r="BX84" s="100"/>
      <c r="BY84" s="100"/>
      <c r="BZ84" s="100"/>
      <c r="CA84" s="173"/>
      <c r="CB84" s="173"/>
      <c r="CC84" s="173"/>
      <c r="CD84" s="56"/>
      <c r="CE84" s="56"/>
      <c r="CF84" s="56"/>
      <c r="CG84" s="403"/>
      <c r="CH84" s="404"/>
      <c r="CI84" s="404"/>
      <c r="CJ84" s="404"/>
      <c r="CK84" s="405"/>
    </row>
    <row r="85" spans="1:89" ht="33" customHeight="1" x14ac:dyDescent="0.15">
      <c r="A85" s="421"/>
      <c r="B85" s="285"/>
      <c r="C85" s="94"/>
      <c r="D85" s="94"/>
      <c r="E85" s="216" t="s">
        <v>65</v>
      </c>
      <c r="F85" s="216"/>
      <c r="G85" s="85" t="str">
        <f>IF(ISERROR(VLOOKUP($AR$1,#REF!,60,0)),"",(VLOOKUP($AR$1,#REF!,60,0)))</f>
        <v/>
      </c>
      <c r="H85" s="85"/>
      <c r="I85" s="85"/>
      <c r="J85" s="85"/>
      <c r="K85" s="85"/>
      <c r="L85" s="85"/>
      <c r="M85" s="85"/>
      <c r="N85" s="85"/>
      <c r="O85" s="85"/>
      <c r="P85" s="85"/>
      <c r="Q85" s="218"/>
      <c r="R85" s="94"/>
      <c r="S85" s="216" t="s">
        <v>65</v>
      </c>
      <c r="T85" s="414"/>
      <c r="U85" s="409"/>
      <c r="V85" s="409"/>
      <c r="W85" s="409"/>
      <c r="X85" s="409"/>
      <c r="Y85" s="409"/>
      <c r="Z85" s="409"/>
      <c r="AA85" s="409"/>
      <c r="AB85" s="409"/>
      <c r="AC85" s="409"/>
      <c r="AD85" s="409"/>
      <c r="AE85" s="409"/>
      <c r="AF85" s="409"/>
      <c r="AG85" s="409"/>
      <c r="AH85" s="409"/>
      <c r="AI85" s="409"/>
      <c r="AJ85" s="409"/>
      <c r="AK85" s="409"/>
      <c r="AL85" s="409"/>
      <c r="AM85" s="409"/>
      <c r="AN85" s="437"/>
      <c r="AO85" s="438"/>
      <c r="AP85" s="438"/>
      <c r="AQ85" s="438"/>
      <c r="AR85" s="439"/>
      <c r="AS85" s="48"/>
      <c r="AT85" s="421"/>
      <c r="AU85" s="285"/>
      <c r="AV85" s="94"/>
      <c r="AW85" s="94"/>
      <c r="AX85" s="391"/>
      <c r="AY85" s="392"/>
      <c r="AZ85" s="392"/>
      <c r="BA85" s="392"/>
      <c r="BB85" s="392"/>
      <c r="BC85" s="392"/>
      <c r="BD85" s="392"/>
      <c r="BE85" s="392"/>
      <c r="BF85" s="392"/>
      <c r="BG85" s="392"/>
      <c r="BH85" s="392"/>
      <c r="BI85" s="393"/>
      <c r="BJ85" s="218"/>
      <c r="BK85" s="94"/>
      <c r="BL85" s="391"/>
      <c r="BM85" s="392"/>
      <c r="BN85" s="392"/>
      <c r="BO85" s="392"/>
      <c r="BP85" s="392"/>
      <c r="BQ85" s="392"/>
      <c r="BR85" s="392"/>
      <c r="BS85" s="392"/>
      <c r="BT85" s="392"/>
      <c r="BU85" s="392"/>
      <c r="BV85" s="392"/>
      <c r="BW85" s="392"/>
      <c r="BX85" s="392"/>
      <c r="BY85" s="392"/>
      <c r="BZ85" s="392"/>
      <c r="CA85" s="392"/>
      <c r="CB85" s="392"/>
      <c r="CC85" s="392"/>
      <c r="CD85" s="392"/>
      <c r="CE85" s="392"/>
      <c r="CF85" s="393"/>
      <c r="CG85" s="403"/>
      <c r="CH85" s="404"/>
      <c r="CI85" s="404"/>
      <c r="CJ85" s="404"/>
      <c r="CK85" s="405"/>
    </row>
    <row r="86" spans="1:89" ht="33" customHeight="1" x14ac:dyDescent="0.15">
      <c r="A86" s="421"/>
      <c r="B86" s="285"/>
      <c r="C86" s="94">
        <v>2</v>
      </c>
      <c r="D86" s="94"/>
      <c r="E86" s="174" t="s">
        <v>101</v>
      </c>
      <c r="F86" s="174"/>
      <c r="G86" s="221" t="str">
        <f>IF(ISERROR(VLOOKUP($AR$1,#REF!,63,0)),"",(VLOOKUP($AR$1,#REF!,63,0)))</f>
        <v/>
      </c>
      <c r="H86" s="221"/>
      <c r="I86" s="221"/>
      <c r="J86" s="221"/>
      <c r="K86" s="221"/>
      <c r="L86" s="221"/>
      <c r="M86" s="221"/>
      <c r="N86" s="173" t="s">
        <v>66</v>
      </c>
      <c r="O86" s="56" t="str">
        <f>IF(ISERROR(VLOOKUP($AR$1,#REF!,65,0)),"",(VLOOKUP($AR$1,#REF!,65,0)))</f>
        <v/>
      </c>
      <c r="P86" s="56"/>
      <c r="Q86" s="218"/>
      <c r="R86" s="94">
        <v>2</v>
      </c>
      <c r="S86" s="174" t="s">
        <v>101</v>
      </c>
      <c r="T86" s="174"/>
      <c r="U86" s="221" t="str">
        <f>IF(ISERROR(VLOOKUP($AR$1,#REF!,79,0)),"",(VLOOKUP($AR$1,#REF!,79,0)))</f>
        <v/>
      </c>
      <c r="V86" s="221"/>
      <c r="W86" s="221"/>
      <c r="X86" s="221"/>
      <c r="Y86" s="221"/>
      <c r="Z86" s="221"/>
      <c r="AA86" s="221"/>
      <c r="AB86" s="221"/>
      <c r="AC86" s="221"/>
      <c r="AD86" s="221"/>
      <c r="AE86" s="221"/>
      <c r="AF86" s="221"/>
      <c r="AG86" s="221"/>
      <c r="AH86" s="173" t="s">
        <v>66</v>
      </c>
      <c r="AI86" s="173"/>
      <c r="AJ86" s="173"/>
      <c r="AK86" s="56" t="str">
        <f>IF(ISERROR(VLOOKUP($AR$1,#REF!,81,0)),"",(VLOOKUP($AR$1,#REF!,81,0)))</f>
        <v/>
      </c>
      <c r="AL86" s="56"/>
      <c r="AM86" s="56"/>
      <c r="AN86" s="437"/>
      <c r="AO86" s="438"/>
      <c r="AP86" s="438"/>
      <c r="AQ86" s="438"/>
      <c r="AR86" s="439"/>
      <c r="AS86" s="48"/>
      <c r="AT86" s="421"/>
      <c r="AU86" s="285"/>
      <c r="AV86" s="94">
        <v>2</v>
      </c>
      <c r="AW86" s="94"/>
      <c r="AX86" s="174" t="s">
        <v>101</v>
      </c>
      <c r="AY86" s="174"/>
      <c r="AZ86" s="221" t="str">
        <f>IF(ISERROR(VLOOKUP($AR$1,#REF!,63,0)),"",(VLOOKUP($AR$1,#REF!,63,0)))</f>
        <v/>
      </c>
      <c r="BA86" s="221"/>
      <c r="BB86" s="221"/>
      <c r="BC86" s="221"/>
      <c r="BD86" s="221"/>
      <c r="BE86" s="221"/>
      <c r="BF86" s="221"/>
      <c r="BG86" s="173" t="s">
        <v>66</v>
      </c>
      <c r="BH86" s="56" t="str">
        <f>IF(ISERROR(VLOOKUP($AR$1,#REF!,65,0)),"",(VLOOKUP($AR$1,#REF!,65,0)))</f>
        <v/>
      </c>
      <c r="BI86" s="56"/>
      <c r="BJ86" s="218"/>
      <c r="BK86" s="94">
        <v>2</v>
      </c>
      <c r="BL86" s="174" t="s">
        <v>101</v>
      </c>
      <c r="BM86" s="174"/>
      <c r="BN86" s="221" t="str">
        <f>IF(ISERROR(VLOOKUP($AR$1,#REF!,79,0)),"",(VLOOKUP($AR$1,#REF!,79,0)))</f>
        <v/>
      </c>
      <c r="BO86" s="221"/>
      <c r="BP86" s="221"/>
      <c r="BQ86" s="221"/>
      <c r="BR86" s="221"/>
      <c r="BS86" s="221"/>
      <c r="BT86" s="221"/>
      <c r="BU86" s="221"/>
      <c r="BV86" s="221"/>
      <c r="BW86" s="221"/>
      <c r="BX86" s="221"/>
      <c r="BY86" s="221"/>
      <c r="BZ86" s="221"/>
      <c r="CA86" s="173" t="s">
        <v>66</v>
      </c>
      <c r="CB86" s="173"/>
      <c r="CC86" s="173"/>
      <c r="CD86" s="56" t="str">
        <f>IF(ISERROR(VLOOKUP($AR$1,#REF!,81,0)),"",(VLOOKUP($AR$1,#REF!,81,0)))</f>
        <v/>
      </c>
      <c r="CE86" s="56"/>
      <c r="CF86" s="56"/>
      <c r="CG86" s="403"/>
      <c r="CH86" s="404"/>
      <c r="CI86" s="404"/>
      <c r="CJ86" s="404"/>
      <c r="CK86" s="405"/>
    </row>
    <row r="87" spans="1:89" ht="33" customHeight="1" x14ac:dyDescent="0.15">
      <c r="A87" s="421"/>
      <c r="B87" s="285"/>
      <c r="C87" s="94"/>
      <c r="D87" s="94"/>
      <c r="E87" s="175" t="s">
        <v>0</v>
      </c>
      <c r="F87" s="175"/>
      <c r="G87" s="100" t="str">
        <f>IF(ISERROR(VLOOKUP($AR$1,#REF!,62,0)),"",(VLOOKUP($AR$1,#REF!,62,0)))</f>
        <v/>
      </c>
      <c r="H87" s="100"/>
      <c r="I87" s="100"/>
      <c r="J87" s="100"/>
      <c r="K87" s="100"/>
      <c r="L87" s="100"/>
      <c r="M87" s="100"/>
      <c r="N87" s="173"/>
      <c r="O87" s="56"/>
      <c r="P87" s="56"/>
      <c r="Q87" s="218"/>
      <c r="R87" s="94"/>
      <c r="S87" s="175" t="s">
        <v>0</v>
      </c>
      <c r="T87" s="175"/>
      <c r="U87" s="100" t="str">
        <f>IF(ISERROR(VLOOKUP($AR$1,#REF!,78,0)),"",(VLOOKUP($AR$1,#REF!,78,0)))</f>
        <v/>
      </c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73"/>
      <c r="AI87" s="173"/>
      <c r="AJ87" s="173"/>
      <c r="AK87" s="56"/>
      <c r="AL87" s="56"/>
      <c r="AM87" s="56"/>
      <c r="AN87" s="437"/>
      <c r="AO87" s="438"/>
      <c r="AP87" s="438"/>
      <c r="AQ87" s="438"/>
      <c r="AR87" s="439"/>
      <c r="AS87" s="48"/>
      <c r="AT87" s="421"/>
      <c r="AU87" s="285"/>
      <c r="AV87" s="94"/>
      <c r="AW87" s="94"/>
      <c r="AX87" s="175" t="s">
        <v>0</v>
      </c>
      <c r="AY87" s="175"/>
      <c r="AZ87" s="100" t="str">
        <f>IF(ISERROR(VLOOKUP($AR$1,#REF!,62,0)),"",(VLOOKUP($AR$1,#REF!,62,0)))</f>
        <v/>
      </c>
      <c r="BA87" s="100"/>
      <c r="BB87" s="100"/>
      <c r="BC87" s="100"/>
      <c r="BD87" s="100"/>
      <c r="BE87" s="100"/>
      <c r="BF87" s="100"/>
      <c r="BG87" s="173"/>
      <c r="BH87" s="56"/>
      <c r="BI87" s="56"/>
      <c r="BJ87" s="218"/>
      <c r="BK87" s="94"/>
      <c r="BL87" s="175" t="s">
        <v>0</v>
      </c>
      <c r="BM87" s="175"/>
      <c r="BN87" s="100" t="str">
        <f>IF(ISERROR(VLOOKUP($AR$1,#REF!,78,0)),"",(VLOOKUP($AR$1,#REF!,78,0)))</f>
        <v/>
      </c>
      <c r="BO87" s="100"/>
      <c r="BP87" s="100"/>
      <c r="BQ87" s="100"/>
      <c r="BR87" s="100"/>
      <c r="BS87" s="100"/>
      <c r="BT87" s="100"/>
      <c r="BU87" s="100"/>
      <c r="BV87" s="100"/>
      <c r="BW87" s="100"/>
      <c r="BX87" s="100"/>
      <c r="BY87" s="100"/>
      <c r="BZ87" s="100"/>
      <c r="CA87" s="173"/>
      <c r="CB87" s="173"/>
      <c r="CC87" s="173"/>
      <c r="CD87" s="56"/>
      <c r="CE87" s="56"/>
      <c r="CF87" s="56"/>
      <c r="CG87" s="403"/>
      <c r="CH87" s="404"/>
      <c r="CI87" s="404"/>
      <c r="CJ87" s="404"/>
      <c r="CK87" s="405"/>
    </row>
    <row r="88" spans="1:89" ht="33" customHeight="1" x14ac:dyDescent="0.15">
      <c r="A88" s="421"/>
      <c r="B88" s="285"/>
      <c r="C88" s="94"/>
      <c r="D88" s="94"/>
      <c r="E88" s="216" t="s">
        <v>65</v>
      </c>
      <c r="F88" s="216"/>
      <c r="G88" s="85" t="str">
        <f>IF(ISERROR(VLOOKUP($AR$1,#REF!,64,0)),"",(VLOOKUP($AR$1,#REF!,64,0)))</f>
        <v/>
      </c>
      <c r="H88" s="85"/>
      <c r="I88" s="85"/>
      <c r="J88" s="85"/>
      <c r="K88" s="85"/>
      <c r="L88" s="85"/>
      <c r="M88" s="85"/>
      <c r="N88" s="85"/>
      <c r="O88" s="85"/>
      <c r="P88" s="85"/>
      <c r="Q88" s="218"/>
      <c r="R88" s="94"/>
      <c r="S88" s="216" t="s">
        <v>65</v>
      </c>
      <c r="T88" s="216"/>
      <c r="U88" s="409"/>
      <c r="V88" s="409"/>
      <c r="W88" s="409"/>
      <c r="X88" s="409"/>
      <c r="Y88" s="409"/>
      <c r="Z88" s="409"/>
      <c r="AA88" s="409"/>
      <c r="AB88" s="409"/>
      <c r="AC88" s="409"/>
      <c r="AD88" s="409"/>
      <c r="AE88" s="409"/>
      <c r="AF88" s="409"/>
      <c r="AG88" s="409"/>
      <c r="AH88" s="409"/>
      <c r="AI88" s="409"/>
      <c r="AJ88" s="409"/>
      <c r="AK88" s="409"/>
      <c r="AL88" s="409"/>
      <c r="AM88" s="409"/>
      <c r="AN88" s="437"/>
      <c r="AO88" s="438"/>
      <c r="AP88" s="438"/>
      <c r="AQ88" s="438"/>
      <c r="AR88" s="439"/>
      <c r="AS88" s="48"/>
      <c r="AT88" s="421"/>
      <c r="AU88" s="285"/>
      <c r="AV88" s="94"/>
      <c r="AW88" s="94"/>
      <c r="AX88" s="391"/>
      <c r="AY88" s="392"/>
      <c r="AZ88" s="392"/>
      <c r="BA88" s="392"/>
      <c r="BB88" s="392"/>
      <c r="BC88" s="392"/>
      <c r="BD88" s="392"/>
      <c r="BE88" s="392"/>
      <c r="BF88" s="392"/>
      <c r="BG88" s="392"/>
      <c r="BH88" s="392"/>
      <c r="BI88" s="393"/>
      <c r="BJ88" s="218"/>
      <c r="BK88" s="94"/>
      <c r="BL88" s="391"/>
      <c r="BM88" s="392"/>
      <c r="BN88" s="392"/>
      <c r="BO88" s="392"/>
      <c r="BP88" s="392"/>
      <c r="BQ88" s="392"/>
      <c r="BR88" s="392"/>
      <c r="BS88" s="392"/>
      <c r="BT88" s="392"/>
      <c r="BU88" s="392"/>
      <c r="BV88" s="392"/>
      <c r="BW88" s="392"/>
      <c r="BX88" s="392"/>
      <c r="BY88" s="392"/>
      <c r="BZ88" s="392"/>
      <c r="CA88" s="392"/>
      <c r="CB88" s="392"/>
      <c r="CC88" s="392"/>
      <c r="CD88" s="392"/>
      <c r="CE88" s="392"/>
      <c r="CF88" s="393"/>
      <c r="CG88" s="403"/>
      <c r="CH88" s="404"/>
      <c r="CI88" s="404"/>
      <c r="CJ88" s="404"/>
      <c r="CK88" s="405"/>
    </row>
    <row r="89" spans="1:89" ht="33" customHeight="1" x14ac:dyDescent="0.15">
      <c r="A89" s="421"/>
      <c r="B89" s="285"/>
      <c r="C89" s="94">
        <v>3</v>
      </c>
      <c r="D89" s="94"/>
      <c r="E89" s="174" t="s">
        <v>101</v>
      </c>
      <c r="F89" s="174"/>
      <c r="G89" s="221" t="str">
        <f>IF(ISERROR(VLOOKUP($AR$1,#REF!,67,0)),"",(VLOOKUP($AR$1,#REF!,67,0)))</f>
        <v/>
      </c>
      <c r="H89" s="221"/>
      <c r="I89" s="221"/>
      <c r="J89" s="221"/>
      <c r="K89" s="221"/>
      <c r="L89" s="221"/>
      <c r="M89" s="221"/>
      <c r="N89" s="173" t="s">
        <v>66</v>
      </c>
      <c r="O89" s="56" t="str">
        <f>IF(ISERROR(VLOOKUP($AR$1,#REF!,69,0)),"",(VLOOKUP($AR$1,#REF!,69,0)))</f>
        <v/>
      </c>
      <c r="P89" s="56"/>
      <c r="Q89" s="218"/>
      <c r="R89" s="94">
        <v>3</v>
      </c>
      <c r="S89" s="174" t="s">
        <v>101</v>
      </c>
      <c r="T89" s="174"/>
      <c r="U89" s="221" t="str">
        <f>IF(ISERROR(VLOOKUP($AR$1,#REF!,83,0)),"",(VLOOKUP($AR$1,#REF!,83,0)))</f>
        <v/>
      </c>
      <c r="V89" s="221"/>
      <c r="W89" s="221"/>
      <c r="X89" s="221"/>
      <c r="Y89" s="221"/>
      <c r="Z89" s="221"/>
      <c r="AA89" s="221"/>
      <c r="AB89" s="221"/>
      <c r="AC89" s="221"/>
      <c r="AD89" s="221"/>
      <c r="AE89" s="221"/>
      <c r="AF89" s="221"/>
      <c r="AG89" s="221"/>
      <c r="AH89" s="173" t="s">
        <v>66</v>
      </c>
      <c r="AI89" s="173"/>
      <c r="AJ89" s="173"/>
      <c r="AK89" s="56" t="str">
        <f>IF(ISERROR(VLOOKUP($AR$1,#REF!,85,0)),"",(VLOOKUP($AR$1,#REF!,85,0)))</f>
        <v/>
      </c>
      <c r="AL89" s="56"/>
      <c r="AM89" s="56"/>
      <c r="AN89" s="440"/>
      <c r="AO89" s="441"/>
      <c r="AP89" s="441"/>
      <c r="AQ89" s="441"/>
      <c r="AR89" s="442"/>
      <c r="AS89" s="48"/>
      <c r="AT89" s="421"/>
      <c r="AU89" s="285"/>
      <c r="AV89" s="94">
        <v>3</v>
      </c>
      <c r="AW89" s="94"/>
      <c r="AX89" s="174" t="s">
        <v>101</v>
      </c>
      <c r="AY89" s="174"/>
      <c r="AZ89" s="221" t="str">
        <f>IF(ISERROR(VLOOKUP($AR$1,#REF!,67,0)),"",(VLOOKUP($AR$1,#REF!,67,0)))</f>
        <v/>
      </c>
      <c r="BA89" s="221"/>
      <c r="BB89" s="221"/>
      <c r="BC89" s="221"/>
      <c r="BD89" s="221"/>
      <c r="BE89" s="221"/>
      <c r="BF89" s="221"/>
      <c r="BG89" s="173" t="s">
        <v>66</v>
      </c>
      <c r="BH89" s="56" t="str">
        <f>IF(ISERROR(VLOOKUP($AR$1,#REF!,69,0)),"",(VLOOKUP($AR$1,#REF!,69,0)))</f>
        <v/>
      </c>
      <c r="BI89" s="56"/>
      <c r="BJ89" s="218"/>
      <c r="BK89" s="94">
        <v>3</v>
      </c>
      <c r="BL89" s="174" t="s">
        <v>101</v>
      </c>
      <c r="BM89" s="174"/>
      <c r="BN89" s="221" t="str">
        <f>IF(ISERROR(VLOOKUP($AR$1,#REF!,83,0)),"",(VLOOKUP($AR$1,#REF!,83,0)))</f>
        <v/>
      </c>
      <c r="BO89" s="221"/>
      <c r="BP89" s="221"/>
      <c r="BQ89" s="221"/>
      <c r="BR89" s="221"/>
      <c r="BS89" s="221"/>
      <c r="BT89" s="221"/>
      <c r="BU89" s="221"/>
      <c r="BV89" s="221"/>
      <c r="BW89" s="221"/>
      <c r="BX89" s="221"/>
      <c r="BY89" s="221"/>
      <c r="BZ89" s="221"/>
      <c r="CA89" s="173" t="s">
        <v>66</v>
      </c>
      <c r="CB89" s="173"/>
      <c r="CC89" s="173"/>
      <c r="CD89" s="56" t="str">
        <f>IF(ISERROR(VLOOKUP($AR$1,#REF!,85,0)),"",(VLOOKUP($AR$1,#REF!,85,0)))</f>
        <v/>
      </c>
      <c r="CE89" s="56"/>
      <c r="CF89" s="56"/>
      <c r="CG89" s="403"/>
      <c r="CH89" s="404"/>
      <c r="CI89" s="404"/>
      <c r="CJ89" s="404"/>
      <c r="CK89" s="405"/>
    </row>
    <row r="90" spans="1:89" ht="33" customHeight="1" x14ac:dyDescent="0.15">
      <c r="A90" s="421"/>
      <c r="B90" s="285"/>
      <c r="C90" s="94"/>
      <c r="D90" s="94"/>
      <c r="E90" s="175" t="s">
        <v>0</v>
      </c>
      <c r="F90" s="175"/>
      <c r="G90" s="100" t="str">
        <f>IF(ISERROR(VLOOKUP($AR$1,#REF!,66,0)),"",(VLOOKUP($AR$1,#REF!,66,0)))</f>
        <v/>
      </c>
      <c r="H90" s="100"/>
      <c r="I90" s="100"/>
      <c r="J90" s="100"/>
      <c r="K90" s="100"/>
      <c r="L90" s="100"/>
      <c r="M90" s="100"/>
      <c r="N90" s="173"/>
      <c r="O90" s="56"/>
      <c r="P90" s="56"/>
      <c r="Q90" s="218"/>
      <c r="R90" s="94"/>
      <c r="S90" s="175" t="s">
        <v>0</v>
      </c>
      <c r="T90" s="175"/>
      <c r="U90" s="100" t="str">
        <f>IF(ISERROR(VLOOKUP($AR$1,#REF!,82,0)),"",(VLOOKUP($AR$1,#REF!,82,0)))</f>
        <v/>
      </c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73"/>
      <c r="AI90" s="173"/>
      <c r="AJ90" s="173"/>
      <c r="AK90" s="56"/>
      <c r="AL90" s="56"/>
      <c r="AM90" s="56"/>
      <c r="AN90" s="425"/>
      <c r="AO90" s="426"/>
      <c r="AP90" s="426"/>
      <c r="AQ90" s="426"/>
      <c r="AR90" s="427"/>
      <c r="AS90" s="48"/>
      <c r="AT90" s="421"/>
      <c r="AU90" s="285"/>
      <c r="AV90" s="94"/>
      <c r="AW90" s="94"/>
      <c r="AX90" s="175" t="s">
        <v>0</v>
      </c>
      <c r="AY90" s="175"/>
      <c r="AZ90" s="100" t="str">
        <f>IF(ISERROR(VLOOKUP($AR$1,#REF!,66,0)),"",(VLOOKUP($AR$1,#REF!,66,0)))</f>
        <v/>
      </c>
      <c r="BA90" s="100"/>
      <c r="BB90" s="100"/>
      <c r="BC90" s="100"/>
      <c r="BD90" s="100"/>
      <c r="BE90" s="100"/>
      <c r="BF90" s="100"/>
      <c r="BG90" s="173"/>
      <c r="BH90" s="56"/>
      <c r="BI90" s="56"/>
      <c r="BJ90" s="218"/>
      <c r="BK90" s="94"/>
      <c r="BL90" s="175" t="s">
        <v>0</v>
      </c>
      <c r="BM90" s="175"/>
      <c r="BN90" s="100" t="str">
        <f>IF(ISERROR(VLOOKUP($AR$1,#REF!,82,0)),"",(VLOOKUP($AR$1,#REF!,82,0)))</f>
        <v/>
      </c>
      <c r="BO90" s="100"/>
      <c r="BP90" s="100"/>
      <c r="BQ90" s="100"/>
      <c r="BR90" s="100"/>
      <c r="BS90" s="100"/>
      <c r="BT90" s="100"/>
      <c r="BU90" s="100"/>
      <c r="BV90" s="100"/>
      <c r="BW90" s="100"/>
      <c r="BX90" s="100"/>
      <c r="BY90" s="100"/>
      <c r="BZ90" s="100"/>
      <c r="CA90" s="173"/>
      <c r="CB90" s="173"/>
      <c r="CC90" s="173"/>
      <c r="CD90" s="56"/>
      <c r="CE90" s="56"/>
      <c r="CF90" s="56"/>
      <c r="CG90" s="403"/>
      <c r="CH90" s="404"/>
      <c r="CI90" s="404"/>
      <c r="CJ90" s="404"/>
      <c r="CK90" s="405"/>
    </row>
    <row r="91" spans="1:89" ht="33" customHeight="1" x14ac:dyDescent="0.15">
      <c r="A91" s="421"/>
      <c r="B91" s="285"/>
      <c r="C91" s="94"/>
      <c r="D91" s="94"/>
      <c r="E91" s="216" t="s">
        <v>65</v>
      </c>
      <c r="F91" s="216"/>
      <c r="G91" s="85" t="str">
        <f>IF(ISERROR(VLOOKUP($AR$1,#REF!,68,0)),"",(VLOOKUP($AR$1,#REF!,68,0)))</f>
        <v/>
      </c>
      <c r="H91" s="85"/>
      <c r="I91" s="85"/>
      <c r="J91" s="85"/>
      <c r="K91" s="85"/>
      <c r="L91" s="85"/>
      <c r="M91" s="85"/>
      <c r="N91" s="85"/>
      <c r="O91" s="85"/>
      <c r="P91" s="85"/>
      <c r="Q91" s="218"/>
      <c r="R91" s="94"/>
      <c r="S91" s="216" t="s">
        <v>65</v>
      </c>
      <c r="T91" s="216"/>
      <c r="U91" s="409"/>
      <c r="V91" s="409"/>
      <c r="W91" s="409"/>
      <c r="X91" s="409"/>
      <c r="Y91" s="409"/>
      <c r="Z91" s="409"/>
      <c r="AA91" s="409"/>
      <c r="AB91" s="409"/>
      <c r="AC91" s="409"/>
      <c r="AD91" s="409"/>
      <c r="AE91" s="409"/>
      <c r="AF91" s="409"/>
      <c r="AG91" s="409"/>
      <c r="AH91" s="409"/>
      <c r="AI91" s="409"/>
      <c r="AJ91" s="409"/>
      <c r="AK91" s="409"/>
      <c r="AL91" s="409"/>
      <c r="AM91" s="409"/>
      <c r="AN91" s="428"/>
      <c r="AO91" s="429"/>
      <c r="AP91" s="429"/>
      <c r="AQ91" s="429"/>
      <c r="AR91" s="430"/>
      <c r="AS91" s="48"/>
      <c r="AT91" s="421"/>
      <c r="AU91" s="285"/>
      <c r="AV91" s="94"/>
      <c r="AW91" s="94"/>
      <c r="AX91" s="391"/>
      <c r="AY91" s="392"/>
      <c r="AZ91" s="392"/>
      <c r="BA91" s="392"/>
      <c r="BB91" s="392"/>
      <c r="BC91" s="392"/>
      <c r="BD91" s="392"/>
      <c r="BE91" s="392"/>
      <c r="BF91" s="392"/>
      <c r="BG91" s="392"/>
      <c r="BH91" s="392"/>
      <c r="BI91" s="393"/>
      <c r="BJ91" s="218"/>
      <c r="BK91" s="94"/>
      <c r="BL91" s="391"/>
      <c r="BM91" s="392"/>
      <c r="BN91" s="392"/>
      <c r="BO91" s="392"/>
      <c r="BP91" s="392"/>
      <c r="BQ91" s="392"/>
      <c r="BR91" s="392"/>
      <c r="BS91" s="392"/>
      <c r="BT91" s="392"/>
      <c r="BU91" s="392"/>
      <c r="BV91" s="392"/>
      <c r="BW91" s="392"/>
      <c r="BX91" s="392"/>
      <c r="BY91" s="392"/>
      <c r="BZ91" s="392"/>
      <c r="CA91" s="392"/>
      <c r="CB91" s="392"/>
      <c r="CC91" s="392"/>
      <c r="CD91" s="392"/>
      <c r="CE91" s="392"/>
      <c r="CF91" s="393"/>
      <c r="CG91" s="403"/>
      <c r="CH91" s="404"/>
      <c r="CI91" s="404"/>
      <c r="CJ91" s="404"/>
      <c r="CK91" s="405"/>
    </row>
    <row r="92" spans="1:89" ht="33" customHeight="1" x14ac:dyDescent="0.15">
      <c r="A92" s="421"/>
      <c r="B92" s="285"/>
      <c r="C92" s="94">
        <v>4</v>
      </c>
      <c r="D92" s="94"/>
      <c r="E92" s="174" t="s">
        <v>101</v>
      </c>
      <c r="F92" s="174"/>
      <c r="G92" s="221" t="str">
        <f>IF(ISERROR(VLOOKUP($AR$1,#REF!,71,0)),"",(VLOOKUP($AR$1,#REF!,71,0)))</f>
        <v/>
      </c>
      <c r="H92" s="221"/>
      <c r="I92" s="221"/>
      <c r="J92" s="221"/>
      <c r="K92" s="221"/>
      <c r="L92" s="221"/>
      <c r="M92" s="221"/>
      <c r="N92" s="173" t="s">
        <v>66</v>
      </c>
      <c r="O92" s="56" t="str">
        <f>IF(ISERROR(VLOOKUP($AR$1,#REF!,73,0)),"",(VLOOKUP($AR$1,#REF!,73,0)))</f>
        <v/>
      </c>
      <c r="P92" s="56"/>
      <c r="Q92" s="218"/>
      <c r="R92" s="94">
        <v>4</v>
      </c>
      <c r="S92" s="174" t="s">
        <v>101</v>
      </c>
      <c r="T92" s="174"/>
      <c r="U92" s="221" t="str">
        <f>IF(ISERROR(VLOOKUP($AR$1,#REF!,87,0)),"",(VLOOKUP($AR$1,#REF!,87,0)))</f>
        <v/>
      </c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1"/>
      <c r="AH92" s="173" t="s">
        <v>66</v>
      </c>
      <c r="AI92" s="173"/>
      <c r="AJ92" s="173"/>
      <c r="AK92" s="56" t="str">
        <f>IF(ISERROR(VLOOKUP($AR$1,#REF!,89,0)),"",(VLOOKUP($AR$1,#REF!,89,0)))</f>
        <v/>
      </c>
      <c r="AL92" s="56"/>
      <c r="AM92" s="56"/>
      <c r="AN92" s="428"/>
      <c r="AO92" s="429"/>
      <c r="AP92" s="429"/>
      <c r="AQ92" s="429"/>
      <c r="AR92" s="430"/>
      <c r="AS92" s="48"/>
      <c r="AT92" s="421"/>
      <c r="AU92" s="285"/>
      <c r="AV92" s="94">
        <v>4</v>
      </c>
      <c r="AW92" s="94"/>
      <c r="AX92" s="174" t="s">
        <v>101</v>
      </c>
      <c r="AY92" s="174"/>
      <c r="AZ92" s="221" t="str">
        <f>IF(ISERROR(VLOOKUP($AR$1,#REF!,71,0)),"",(VLOOKUP($AR$1,#REF!,71,0)))</f>
        <v/>
      </c>
      <c r="BA92" s="221"/>
      <c r="BB92" s="221"/>
      <c r="BC92" s="221"/>
      <c r="BD92" s="221"/>
      <c r="BE92" s="221"/>
      <c r="BF92" s="221"/>
      <c r="BG92" s="173" t="s">
        <v>66</v>
      </c>
      <c r="BH92" s="56" t="str">
        <f>IF(ISERROR(VLOOKUP($AR$1,#REF!,73,0)),"",(VLOOKUP($AR$1,#REF!,73,0)))</f>
        <v/>
      </c>
      <c r="BI92" s="56"/>
      <c r="BJ92" s="218"/>
      <c r="BK92" s="94">
        <v>4</v>
      </c>
      <c r="BL92" s="174" t="s">
        <v>101</v>
      </c>
      <c r="BM92" s="174"/>
      <c r="BN92" s="221" t="str">
        <f>IF(ISERROR(VLOOKUP($AR$1,#REF!,87,0)),"",(VLOOKUP($AR$1,#REF!,87,0)))</f>
        <v/>
      </c>
      <c r="BO92" s="221"/>
      <c r="BP92" s="221"/>
      <c r="BQ92" s="221"/>
      <c r="BR92" s="221"/>
      <c r="BS92" s="221"/>
      <c r="BT92" s="221"/>
      <c r="BU92" s="221"/>
      <c r="BV92" s="221"/>
      <c r="BW92" s="221"/>
      <c r="BX92" s="221"/>
      <c r="BY92" s="221"/>
      <c r="BZ92" s="221"/>
      <c r="CA92" s="173" t="s">
        <v>66</v>
      </c>
      <c r="CB92" s="173"/>
      <c r="CC92" s="173"/>
      <c r="CD92" s="56" t="str">
        <f>IF(ISERROR(VLOOKUP($AR$1,#REF!,89,0)),"",(VLOOKUP($AR$1,#REF!,89,0)))</f>
        <v/>
      </c>
      <c r="CE92" s="56"/>
      <c r="CF92" s="56"/>
      <c r="CG92" s="403"/>
      <c r="CH92" s="404"/>
      <c r="CI92" s="404"/>
      <c r="CJ92" s="404"/>
      <c r="CK92" s="405"/>
    </row>
    <row r="93" spans="1:89" ht="33" customHeight="1" x14ac:dyDescent="0.15">
      <c r="A93" s="421"/>
      <c r="B93" s="285"/>
      <c r="C93" s="94"/>
      <c r="D93" s="94"/>
      <c r="E93" s="175" t="s">
        <v>0</v>
      </c>
      <c r="F93" s="175"/>
      <c r="G93" s="100" t="str">
        <f>IF(ISERROR(VLOOKUP($AR$1,#REF!,70,0)),"",(VLOOKUP($AR$1,#REF!,70,0)))</f>
        <v/>
      </c>
      <c r="H93" s="100"/>
      <c r="I93" s="100"/>
      <c r="J93" s="100"/>
      <c r="K93" s="100"/>
      <c r="L93" s="100"/>
      <c r="M93" s="100"/>
      <c r="N93" s="173"/>
      <c r="O93" s="56"/>
      <c r="P93" s="56"/>
      <c r="Q93" s="218"/>
      <c r="R93" s="94"/>
      <c r="S93" s="175" t="s">
        <v>0</v>
      </c>
      <c r="T93" s="175"/>
      <c r="U93" s="100" t="str">
        <f>IF(ISERROR(VLOOKUP($AR$1,#REF!,86,0)),"",(VLOOKUP($AR$1,#REF!,86,0)))</f>
        <v/>
      </c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73"/>
      <c r="AI93" s="173"/>
      <c r="AJ93" s="173"/>
      <c r="AK93" s="56"/>
      <c r="AL93" s="56"/>
      <c r="AM93" s="56"/>
      <c r="AN93" s="428"/>
      <c r="AO93" s="429"/>
      <c r="AP93" s="429"/>
      <c r="AQ93" s="429"/>
      <c r="AR93" s="430"/>
      <c r="AS93" s="48"/>
      <c r="AT93" s="421"/>
      <c r="AU93" s="285"/>
      <c r="AV93" s="94"/>
      <c r="AW93" s="94"/>
      <c r="AX93" s="175" t="s">
        <v>0</v>
      </c>
      <c r="AY93" s="175"/>
      <c r="AZ93" s="100" t="str">
        <f>IF(ISERROR(VLOOKUP($AR$1,#REF!,70,0)),"",(VLOOKUP($AR$1,#REF!,70,0)))</f>
        <v/>
      </c>
      <c r="BA93" s="100"/>
      <c r="BB93" s="100"/>
      <c r="BC93" s="100"/>
      <c r="BD93" s="100"/>
      <c r="BE93" s="100"/>
      <c r="BF93" s="100"/>
      <c r="BG93" s="173"/>
      <c r="BH93" s="56"/>
      <c r="BI93" s="56"/>
      <c r="BJ93" s="218"/>
      <c r="BK93" s="94"/>
      <c r="BL93" s="175" t="s">
        <v>0</v>
      </c>
      <c r="BM93" s="175"/>
      <c r="BN93" s="100" t="str">
        <f>IF(ISERROR(VLOOKUP($AR$1,#REF!,86,0)),"",(VLOOKUP($AR$1,#REF!,86,0)))</f>
        <v/>
      </c>
      <c r="BO93" s="100"/>
      <c r="BP93" s="100"/>
      <c r="BQ93" s="100"/>
      <c r="BR93" s="100"/>
      <c r="BS93" s="100"/>
      <c r="BT93" s="100"/>
      <c r="BU93" s="100"/>
      <c r="BV93" s="100"/>
      <c r="BW93" s="100"/>
      <c r="BX93" s="100"/>
      <c r="BY93" s="100"/>
      <c r="BZ93" s="100"/>
      <c r="CA93" s="173"/>
      <c r="CB93" s="173"/>
      <c r="CC93" s="173"/>
      <c r="CD93" s="56"/>
      <c r="CE93" s="56"/>
      <c r="CF93" s="56"/>
      <c r="CG93" s="403"/>
      <c r="CH93" s="404"/>
      <c r="CI93" s="404"/>
      <c r="CJ93" s="404"/>
      <c r="CK93" s="405"/>
    </row>
    <row r="94" spans="1:89" ht="33" customHeight="1" x14ac:dyDescent="0.15">
      <c r="A94" s="421"/>
      <c r="B94" s="286"/>
      <c r="C94" s="94"/>
      <c r="D94" s="94"/>
      <c r="E94" s="216" t="s">
        <v>65</v>
      </c>
      <c r="F94" s="216"/>
      <c r="G94" s="85" t="str">
        <f>IF(ISERROR(VLOOKUP($AR$1,#REF!,72,0)),"",(VLOOKUP($AR$1,#REF!,72,0)))</f>
        <v/>
      </c>
      <c r="H94" s="84"/>
      <c r="I94" s="84"/>
      <c r="J94" s="84"/>
      <c r="K94" s="84"/>
      <c r="L94" s="84"/>
      <c r="M94" s="84"/>
      <c r="N94" s="84"/>
      <c r="O94" s="84"/>
      <c r="P94" s="84"/>
      <c r="Q94" s="219"/>
      <c r="R94" s="220"/>
      <c r="S94" s="222" t="s">
        <v>65</v>
      </c>
      <c r="T94" s="222"/>
      <c r="U94" s="409"/>
      <c r="V94" s="409"/>
      <c r="W94" s="409"/>
      <c r="X94" s="409"/>
      <c r="Y94" s="409"/>
      <c r="Z94" s="409"/>
      <c r="AA94" s="409"/>
      <c r="AB94" s="409"/>
      <c r="AC94" s="409"/>
      <c r="AD94" s="409"/>
      <c r="AE94" s="409"/>
      <c r="AF94" s="409"/>
      <c r="AG94" s="409"/>
      <c r="AH94" s="409"/>
      <c r="AI94" s="409"/>
      <c r="AJ94" s="409"/>
      <c r="AK94" s="409"/>
      <c r="AL94" s="409"/>
      <c r="AM94" s="409"/>
      <c r="AN94" s="431"/>
      <c r="AO94" s="432"/>
      <c r="AP94" s="432"/>
      <c r="AQ94" s="432"/>
      <c r="AR94" s="433"/>
      <c r="AS94" s="48"/>
      <c r="AT94" s="421"/>
      <c r="AU94" s="286"/>
      <c r="AV94" s="94"/>
      <c r="AW94" s="94"/>
      <c r="AX94" s="391"/>
      <c r="AY94" s="392"/>
      <c r="AZ94" s="392"/>
      <c r="BA94" s="392"/>
      <c r="BB94" s="392"/>
      <c r="BC94" s="392"/>
      <c r="BD94" s="392"/>
      <c r="BE94" s="392"/>
      <c r="BF94" s="392"/>
      <c r="BG94" s="392"/>
      <c r="BH94" s="392"/>
      <c r="BI94" s="393"/>
      <c r="BJ94" s="219"/>
      <c r="BK94" s="220"/>
      <c r="BL94" s="391"/>
      <c r="BM94" s="392"/>
      <c r="BN94" s="392"/>
      <c r="BO94" s="392"/>
      <c r="BP94" s="392"/>
      <c r="BQ94" s="392"/>
      <c r="BR94" s="392"/>
      <c r="BS94" s="392"/>
      <c r="BT94" s="392"/>
      <c r="BU94" s="392"/>
      <c r="BV94" s="392"/>
      <c r="BW94" s="392"/>
      <c r="BX94" s="392"/>
      <c r="BY94" s="392"/>
      <c r="BZ94" s="392"/>
      <c r="CA94" s="392"/>
      <c r="CB94" s="392"/>
      <c r="CC94" s="392"/>
      <c r="CD94" s="392"/>
      <c r="CE94" s="392"/>
      <c r="CF94" s="393"/>
      <c r="CG94" s="406"/>
      <c r="CH94" s="407"/>
      <c r="CI94" s="407"/>
      <c r="CJ94" s="407"/>
      <c r="CK94" s="408"/>
    </row>
    <row r="95" spans="1:89" ht="30" customHeight="1" x14ac:dyDescent="0.15">
      <c r="A95" s="454" t="s">
        <v>116</v>
      </c>
      <c r="B95" s="296" t="s">
        <v>129</v>
      </c>
      <c r="C95" s="311" t="s">
        <v>1</v>
      </c>
      <c r="D95" s="152"/>
      <c r="E95" s="312" t="s">
        <v>2</v>
      </c>
      <c r="F95" s="312" t="s">
        <v>3</v>
      </c>
      <c r="G95" s="313" t="s">
        <v>4</v>
      </c>
      <c r="H95" s="415" t="s">
        <v>81</v>
      </c>
      <c r="I95" s="415"/>
      <c r="J95" s="415"/>
      <c r="K95" s="415"/>
      <c r="L95" s="415" t="s">
        <v>103</v>
      </c>
      <c r="M95" s="415"/>
      <c r="N95" s="415"/>
      <c r="O95" s="415"/>
      <c r="P95" s="152" t="s">
        <v>134</v>
      </c>
      <c r="Q95" s="312"/>
      <c r="R95" s="152" t="s">
        <v>135</v>
      </c>
      <c r="S95" s="312"/>
      <c r="T95" s="94" t="s">
        <v>98</v>
      </c>
      <c r="U95" s="94"/>
      <c r="V95" s="94"/>
      <c r="W95" s="94"/>
      <c r="X95" s="94"/>
      <c r="Y95" s="94"/>
      <c r="Z95" s="94"/>
      <c r="AA95" s="94"/>
      <c r="AB95" s="163" t="s">
        <v>99</v>
      </c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333"/>
      <c r="AS95" s="48"/>
      <c r="AT95" s="454" t="s">
        <v>117</v>
      </c>
      <c r="AU95" s="296" t="s">
        <v>129</v>
      </c>
      <c r="AV95" s="311" t="s">
        <v>1</v>
      </c>
      <c r="AW95" s="152"/>
      <c r="AX95" s="312" t="s">
        <v>2</v>
      </c>
      <c r="AY95" s="312" t="s">
        <v>3</v>
      </c>
      <c r="AZ95" s="313" t="s">
        <v>4</v>
      </c>
      <c r="BA95" s="415" t="s">
        <v>81</v>
      </c>
      <c r="BB95" s="415"/>
      <c r="BC95" s="415"/>
      <c r="BD95" s="415"/>
      <c r="BE95" s="415" t="s">
        <v>103</v>
      </c>
      <c r="BF95" s="415"/>
      <c r="BG95" s="415"/>
      <c r="BH95" s="415"/>
      <c r="BI95" s="152" t="s">
        <v>134</v>
      </c>
      <c r="BJ95" s="312"/>
      <c r="BK95" s="152" t="s">
        <v>135</v>
      </c>
      <c r="BL95" s="312"/>
      <c r="BM95" s="94" t="s">
        <v>98</v>
      </c>
      <c r="BN95" s="94"/>
      <c r="BO95" s="94"/>
      <c r="BP95" s="94"/>
      <c r="BQ95" s="94"/>
      <c r="BR95" s="94"/>
      <c r="BS95" s="94"/>
      <c r="BT95" s="94"/>
      <c r="BU95" s="163" t="s">
        <v>99</v>
      </c>
      <c r="BV95" s="94"/>
      <c r="BW95" s="94"/>
      <c r="BX95" s="94"/>
      <c r="BY95" s="94"/>
      <c r="BZ95" s="94"/>
      <c r="CA95" s="94"/>
      <c r="CB95" s="94"/>
      <c r="CC95" s="94"/>
      <c r="CD95" s="94"/>
      <c r="CE95" s="94"/>
      <c r="CF95" s="94"/>
      <c r="CG95" s="94"/>
      <c r="CH95" s="94"/>
      <c r="CI95" s="94"/>
      <c r="CJ95" s="94"/>
      <c r="CK95" s="333"/>
    </row>
    <row r="96" spans="1:89" ht="30" customHeight="1" x14ac:dyDescent="0.15">
      <c r="A96" s="454"/>
      <c r="B96" s="296"/>
      <c r="C96" s="311"/>
      <c r="D96" s="152"/>
      <c r="E96" s="312"/>
      <c r="F96" s="312"/>
      <c r="G96" s="313"/>
      <c r="H96" s="152" t="s">
        <v>130</v>
      </c>
      <c r="I96" s="152"/>
      <c r="J96" s="152" t="s">
        <v>131</v>
      </c>
      <c r="K96" s="152"/>
      <c r="L96" s="152" t="s">
        <v>132</v>
      </c>
      <c r="M96" s="152"/>
      <c r="N96" s="148" t="s">
        <v>133</v>
      </c>
      <c r="O96" s="149"/>
      <c r="P96" s="312"/>
      <c r="Q96" s="312"/>
      <c r="R96" s="312"/>
      <c r="S96" s="312"/>
      <c r="T96" s="94"/>
      <c r="U96" s="94"/>
      <c r="V96" s="94"/>
      <c r="W96" s="94"/>
      <c r="X96" s="94"/>
      <c r="Y96" s="94"/>
      <c r="Z96" s="94"/>
      <c r="AA96" s="94"/>
      <c r="AB96" s="163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333"/>
      <c r="AS96" s="48"/>
      <c r="AT96" s="454"/>
      <c r="AU96" s="296"/>
      <c r="AV96" s="311"/>
      <c r="AW96" s="152"/>
      <c r="AX96" s="312"/>
      <c r="AY96" s="312"/>
      <c r="AZ96" s="313"/>
      <c r="BA96" s="152" t="s">
        <v>130</v>
      </c>
      <c r="BB96" s="152"/>
      <c r="BC96" s="152" t="s">
        <v>131</v>
      </c>
      <c r="BD96" s="152"/>
      <c r="BE96" s="152" t="s">
        <v>132</v>
      </c>
      <c r="BF96" s="152"/>
      <c r="BG96" s="148" t="s">
        <v>133</v>
      </c>
      <c r="BH96" s="149"/>
      <c r="BI96" s="312"/>
      <c r="BJ96" s="312"/>
      <c r="BK96" s="312"/>
      <c r="BL96" s="312"/>
      <c r="BM96" s="94"/>
      <c r="BN96" s="94"/>
      <c r="BO96" s="94"/>
      <c r="BP96" s="94"/>
      <c r="BQ96" s="94"/>
      <c r="BR96" s="94"/>
      <c r="BS96" s="94"/>
      <c r="BT96" s="94"/>
      <c r="BU96" s="163"/>
      <c r="BV96" s="94"/>
      <c r="BW96" s="94"/>
      <c r="BX96" s="94"/>
      <c r="BY96" s="94"/>
      <c r="BZ96" s="94"/>
      <c r="CA96" s="94"/>
      <c r="CB96" s="94"/>
      <c r="CC96" s="94"/>
      <c r="CD96" s="94"/>
      <c r="CE96" s="94"/>
      <c r="CF96" s="94"/>
      <c r="CG96" s="94"/>
      <c r="CH96" s="94"/>
      <c r="CI96" s="94"/>
      <c r="CJ96" s="94"/>
      <c r="CK96" s="333"/>
    </row>
    <row r="97" spans="1:89" ht="30" customHeight="1" x14ac:dyDescent="0.15">
      <c r="A97" s="454"/>
      <c r="B97" s="296"/>
      <c r="C97" s="311"/>
      <c r="D97" s="152"/>
      <c r="E97" s="312"/>
      <c r="F97" s="312"/>
      <c r="G97" s="313"/>
      <c r="H97" s="152"/>
      <c r="I97" s="152"/>
      <c r="J97" s="152"/>
      <c r="K97" s="152"/>
      <c r="L97" s="152"/>
      <c r="M97" s="152"/>
      <c r="N97" s="150"/>
      <c r="O97" s="151"/>
      <c r="P97" s="312"/>
      <c r="Q97" s="312"/>
      <c r="R97" s="312"/>
      <c r="S97" s="312"/>
      <c r="T97" s="15" t="s">
        <v>76</v>
      </c>
      <c r="U97" s="15" t="s">
        <v>77</v>
      </c>
      <c r="V97" s="13" t="s">
        <v>58</v>
      </c>
      <c r="W97" s="94" t="s">
        <v>61</v>
      </c>
      <c r="X97" s="94"/>
      <c r="Y97" s="94" t="s">
        <v>62</v>
      </c>
      <c r="Z97" s="94"/>
      <c r="AA97" s="94"/>
      <c r="AB97" s="163" t="s">
        <v>82</v>
      </c>
      <c r="AC97" s="94"/>
      <c r="AD97" s="94" t="s">
        <v>83</v>
      </c>
      <c r="AE97" s="94"/>
      <c r="AF97" s="94"/>
      <c r="AG97" s="94" t="s">
        <v>84</v>
      </c>
      <c r="AH97" s="94"/>
      <c r="AI97" s="94"/>
      <c r="AJ97" s="94"/>
      <c r="AK97" s="94" t="s">
        <v>85</v>
      </c>
      <c r="AL97" s="94"/>
      <c r="AM97" s="94" t="s">
        <v>58</v>
      </c>
      <c r="AN97" s="94"/>
      <c r="AO97" s="94"/>
      <c r="AP97" s="94" t="s">
        <v>61</v>
      </c>
      <c r="AQ97" s="94"/>
      <c r="AR97" s="14" t="s">
        <v>62</v>
      </c>
      <c r="AS97" s="48"/>
      <c r="AT97" s="454"/>
      <c r="AU97" s="296"/>
      <c r="AV97" s="311"/>
      <c r="AW97" s="152"/>
      <c r="AX97" s="312"/>
      <c r="AY97" s="312"/>
      <c r="AZ97" s="313"/>
      <c r="BA97" s="152"/>
      <c r="BB97" s="152"/>
      <c r="BC97" s="152"/>
      <c r="BD97" s="152"/>
      <c r="BE97" s="152"/>
      <c r="BF97" s="152"/>
      <c r="BG97" s="150"/>
      <c r="BH97" s="151"/>
      <c r="BI97" s="312"/>
      <c r="BJ97" s="312"/>
      <c r="BK97" s="312"/>
      <c r="BL97" s="312"/>
      <c r="BM97" s="15" t="s">
        <v>76</v>
      </c>
      <c r="BN97" s="15" t="s">
        <v>77</v>
      </c>
      <c r="BO97" s="13" t="s">
        <v>58</v>
      </c>
      <c r="BP97" s="94" t="s">
        <v>61</v>
      </c>
      <c r="BQ97" s="94"/>
      <c r="BR97" s="94" t="s">
        <v>62</v>
      </c>
      <c r="BS97" s="94"/>
      <c r="BT97" s="94"/>
      <c r="BU97" s="163" t="s">
        <v>82</v>
      </c>
      <c r="BV97" s="94"/>
      <c r="BW97" s="94" t="s">
        <v>83</v>
      </c>
      <c r="BX97" s="94"/>
      <c r="BY97" s="94"/>
      <c r="BZ97" s="94" t="s">
        <v>84</v>
      </c>
      <c r="CA97" s="94"/>
      <c r="CB97" s="94"/>
      <c r="CC97" s="94"/>
      <c r="CD97" s="94" t="s">
        <v>85</v>
      </c>
      <c r="CE97" s="94"/>
      <c r="CF97" s="94" t="s">
        <v>58</v>
      </c>
      <c r="CG97" s="94"/>
      <c r="CH97" s="94"/>
      <c r="CI97" s="94" t="s">
        <v>61</v>
      </c>
      <c r="CJ97" s="94"/>
      <c r="CK97" s="14" t="s">
        <v>62</v>
      </c>
    </row>
    <row r="98" spans="1:89" ht="33" customHeight="1" x14ac:dyDescent="0.15">
      <c r="A98" s="454"/>
      <c r="B98" s="40" t="str">
        <f>IF(ISERROR(VLOOKUP($AR$1,#REF!,92,0)),"",(VLOOKUP($AR$1,#REF!,92,0)))</f>
        <v/>
      </c>
      <c r="C98" s="295" t="str">
        <f>IF(ISERROR(VLOOKUP($AR$1,#REF!,93,0)),"",(VLOOKUP($AR$1,#REF!,93,0)))</f>
        <v/>
      </c>
      <c r="D98" s="56"/>
      <c r="E98" s="32" t="str">
        <f>IF(ISERROR(VLOOKUP($AR$1,#REF!,94,0)),"",(VLOOKUP($AR$1,#REF!,94,0)))</f>
        <v/>
      </c>
      <c r="F98" s="32" t="str">
        <f>IF(ISERROR(VLOOKUP($AR$1,#REF!,95,0)),"",(VLOOKUP($AR$1,#REF!,95,0)))</f>
        <v/>
      </c>
      <c r="G98" s="36" t="str">
        <f>IF(ISERROR(VLOOKUP($AR$1,#REF!,96,0)),"",(VLOOKUP($AR$1,#REF!,96,0)))</f>
        <v/>
      </c>
      <c r="H98" s="56" t="str">
        <f>IF(ISERROR(VLOOKUP($AR$1,#REF!,97,0)),"",(VLOOKUP($AR$1,#REF!,97,0)))</f>
        <v/>
      </c>
      <c r="I98" s="56"/>
      <c r="J98" s="56" t="str">
        <f>IF(ISERROR(VLOOKUP($AR$1,#REF!,98,0)),"",(VLOOKUP($AR$1,#REF!,98,0)))</f>
        <v/>
      </c>
      <c r="K98" s="56"/>
      <c r="L98" s="56" t="str">
        <f>IF(ISERROR(VLOOKUP($AR$1,#REF!,99,0)),"",(VLOOKUP($AR$1,#REF!,99,0)))</f>
        <v/>
      </c>
      <c r="M98" s="56"/>
      <c r="N98" s="56" t="str">
        <f>IF(ISERROR(VLOOKUP($AR$1,#REF!,100,0)),"",(VLOOKUP($AR$1,#REF!,100,0)))</f>
        <v/>
      </c>
      <c r="O98" s="56"/>
      <c r="P98" s="56" t="str">
        <f>IF(ISERROR(VLOOKUP($AR$1,#REF!,101,0)),"",(VLOOKUP($AR$1,#REF!,101,0)))</f>
        <v/>
      </c>
      <c r="Q98" s="56"/>
      <c r="R98" s="56" t="str">
        <f>IF(ISERROR(VLOOKUP($AR$1,#REF!,102,0)),"",(VLOOKUP($AR$1,#REF!,102,0)))</f>
        <v/>
      </c>
      <c r="S98" s="56"/>
      <c r="T98" s="32" t="str">
        <f>IF(ISERROR(VLOOKUP($AR$1,#REF!,103,0)),"",(VLOOKUP($AR$1,#REF!,103,0)))</f>
        <v/>
      </c>
      <c r="U98" s="32" t="str">
        <f>IF(ISERROR(VLOOKUP($AR$1,#REF!,104,0)),"",(VLOOKUP($AR$1,#REF!,104,0)))</f>
        <v/>
      </c>
      <c r="V98" s="12" t="str">
        <f>IF(ISERROR(VLOOKUP($AR$1,#REF!,105,0)),"",(VLOOKUP($AR$1,#REF!,105,0)))</f>
        <v/>
      </c>
      <c r="W98" s="56" t="str">
        <f>IF(ISERROR(VLOOKUP($AR$1,#REF!,106,0)),"",(VLOOKUP($AR$1,#REF!,106,0)))</f>
        <v/>
      </c>
      <c r="X98" s="56"/>
      <c r="Y98" s="56" t="str">
        <f>IF(ISERROR(VLOOKUP($AR$1,#REF!,107,0)),"",(VLOOKUP($AR$1,#REF!,107,0)))</f>
        <v/>
      </c>
      <c r="Z98" s="56"/>
      <c r="AA98" s="56"/>
      <c r="AB98" s="295" t="str">
        <f>IF(ISERROR(VLOOKUP($AR$1,#REF!,108,0)),"",(VLOOKUP($AR$1,#REF!,108,0)))</f>
        <v/>
      </c>
      <c r="AC98" s="56"/>
      <c r="AD98" s="56" t="str">
        <f>IF(ISERROR(VLOOKUP($AR$1,#REF!,109,0)),"",(VLOOKUP($AR$1,#REF!,109,0)))</f>
        <v/>
      </c>
      <c r="AE98" s="56"/>
      <c r="AF98" s="56"/>
      <c r="AG98" s="56" t="str">
        <f>IF(ISERROR(VLOOKUP($AR$1,#REF!,110,0)),"",(VLOOKUP($AR$1,#REF!,110,0)))</f>
        <v/>
      </c>
      <c r="AH98" s="56"/>
      <c r="AI98" s="56"/>
      <c r="AJ98" s="56"/>
      <c r="AK98" s="56" t="str">
        <f>IF(ISERROR(VLOOKUP($AR$1,#REF!,111,0)),"",(VLOOKUP($AR$1,#REF!,111,0)))</f>
        <v/>
      </c>
      <c r="AL98" s="56"/>
      <c r="AM98" s="56" t="str">
        <f>IF(ISERROR(VLOOKUP($AR$1,#REF!,112,0)),"",(VLOOKUP($AR$1,#REF!,112,0)))</f>
        <v/>
      </c>
      <c r="AN98" s="56"/>
      <c r="AO98" s="56"/>
      <c r="AP98" s="56" t="str">
        <f>IF(ISERROR(VLOOKUP($AR$1,#REF!,113,0)),"",(VLOOKUP($AR$1,#REF!,113,0)))</f>
        <v/>
      </c>
      <c r="AQ98" s="56"/>
      <c r="AR98" s="39" t="str">
        <f>IF(ISERROR(VLOOKUP($AR$1,#REF!,114,0)),"",(VLOOKUP($AR$1,#REF!,114,0)))</f>
        <v/>
      </c>
      <c r="AS98" s="48"/>
      <c r="AT98" s="454"/>
      <c r="AU98" s="40" t="str">
        <f>IF(ISERROR(VLOOKUP($AR$1,#REF!,92,0)),"",(VLOOKUP($AR$1,#REF!,92,0)))</f>
        <v/>
      </c>
      <c r="AV98" s="295" t="str">
        <f>IF(ISERROR(VLOOKUP($AR$1,#REF!,93,0)),"",(VLOOKUP($AR$1,#REF!,93,0)))</f>
        <v/>
      </c>
      <c r="AW98" s="56"/>
      <c r="AX98" s="32" t="str">
        <f>IF(ISERROR(VLOOKUP($AR$1,#REF!,94,0)),"",(VLOOKUP($AR$1,#REF!,94,0)))</f>
        <v/>
      </c>
      <c r="AY98" s="32" t="str">
        <f>IF(ISERROR(VLOOKUP($AR$1,#REF!,95,0)),"",(VLOOKUP($AR$1,#REF!,95,0)))</f>
        <v/>
      </c>
      <c r="AZ98" s="36" t="str">
        <f>IF(ISERROR(VLOOKUP($AR$1,#REF!,96,0)),"",(VLOOKUP($AR$1,#REF!,96,0)))</f>
        <v/>
      </c>
      <c r="BA98" s="56" t="str">
        <f>IF(ISERROR(VLOOKUP($AR$1,#REF!,97,0)),"",(VLOOKUP($AR$1,#REF!,97,0)))</f>
        <v/>
      </c>
      <c r="BB98" s="56"/>
      <c r="BC98" s="56" t="str">
        <f>IF(ISERROR(VLOOKUP($AR$1,#REF!,98,0)),"",(VLOOKUP($AR$1,#REF!,98,0)))</f>
        <v/>
      </c>
      <c r="BD98" s="56"/>
      <c r="BE98" s="56" t="str">
        <f>IF(ISERROR(VLOOKUP($AR$1,#REF!,99,0)),"",(VLOOKUP($AR$1,#REF!,99,0)))</f>
        <v/>
      </c>
      <c r="BF98" s="56"/>
      <c r="BG98" s="56" t="str">
        <f>IF(ISERROR(VLOOKUP($AR$1,#REF!,100,0)),"",(VLOOKUP($AR$1,#REF!,100,0)))</f>
        <v/>
      </c>
      <c r="BH98" s="56"/>
      <c r="BI98" s="56" t="str">
        <f>IF(ISERROR(VLOOKUP($AR$1,#REF!,101,0)),"",(VLOOKUP($AR$1,#REF!,101,0)))</f>
        <v/>
      </c>
      <c r="BJ98" s="56"/>
      <c r="BK98" s="56" t="str">
        <f>IF(ISERROR(VLOOKUP($AR$1,#REF!,102,0)),"",(VLOOKUP($AR$1,#REF!,102,0)))</f>
        <v/>
      </c>
      <c r="BL98" s="56"/>
      <c r="BM98" s="32" t="str">
        <f>IF(ISERROR(VLOOKUP($AR$1,#REF!,103,0)),"",(VLOOKUP($AR$1,#REF!,103,0)))</f>
        <v/>
      </c>
      <c r="BN98" s="32" t="str">
        <f>IF(ISERROR(VLOOKUP($AR$1,#REF!,104,0)),"",(VLOOKUP($AR$1,#REF!,104,0)))</f>
        <v/>
      </c>
      <c r="BO98" s="12" t="str">
        <f>IF(ISERROR(VLOOKUP($AR$1,#REF!,105,0)),"",(VLOOKUP($AR$1,#REF!,105,0)))</f>
        <v/>
      </c>
      <c r="BP98" s="56" t="str">
        <f>IF(ISERROR(VLOOKUP($AR$1,#REF!,106,0)),"",(VLOOKUP($AR$1,#REF!,106,0)))</f>
        <v/>
      </c>
      <c r="BQ98" s="56"/>
      <c r="BR98" s="56" t="str">
        <f>IF(ISERROR(VLOOKUP($AR$1,#REF!,107,0)),"",(VLOOKUP($AR$1,#REF!,107,0)))</f>
        <v/>
      </c>
      <c r="BS98" s="56"/>
      <c r="BT98" s="56"/>
      <c r="BU98" s="295" t="str">
        <f>IF(ISERROR(VLOOKUP($AR$1,#REF!,108,0)),"",(VLOOKUP($AR$1,#REF!,108,0)))</f>
        <v/>
      </c>
      <c r="BV98" s="56"/>
      <c r="BW98" s="56" t="str">
        <f>IF(ISERROR(VLOOKUP($AR$1,#REF!,109,0)),"",(VLOOKUP($AR$1,#REF!,109,0)))</f>
        <v/>
      </c>
      <c r="BX98" s="56"/>
      <c r="BY98" s="56"/>
      <c r="BZ98" s="56" t="str">
        <f>IF(ISERROR(VLOOKUP($AR$1,#REF!,110,0)),"",(VLOOKUP($AR$1,#REF!,110,0)))</f>
        <v/>
      </c>
      <c r="CA98" s="56"/>
      <c r="CB98" s="56"/>
      <c r="CC98" s="56"/>
      <c r="CD98" s="56" t="str">
        <f>IF(ISERROR(VLOOKUP($AR$1,#REF!,111,0)),"",(VLOOKUP($AR$1,#REF!,111,0)))</f>
        <v/>
      </c>
      <c r="CE98" s="56"/>
      <c r="CF98" s="56" t="str">
        <f>IF(ISERROR(VLOOKUP($AR$1,#REF!,112,0)),"",(VLOOKUP($AR$1,#REF!,112,0)))</f>
        <v/>
      </c>
      <c r="CG98" s="56"/>
      <c r="CH98" s="56"/>
      <c r="CI98" s="56" t="str">
        <f>IF(ISERROR(VLOOKUP($AR$1,#REF!,113,0)),"",(VLOOKUP($AR$1,#REF!,113,0)))</f>
        <v/>
      </c>
      <c r="CJ98" s="56"/>
      <c r="CK98" s="39" t="str">
        <f>IF(ISERROR(VLOOKUP($AR$1,#REF!,114,0)),"",(VLOOKUP($AR$1,#REF!,114,0)))</f>
        <v/>
      </c>
    </row>
    <row r="99" spans="1:89" ht="33" customHeight="1" x14ac:dyDescent="0.15">
      <c r="A99" s="454"/>
      <c r="B99" s="320" t="s">
        <v>78</v>
      </c>
      <c r="C99" s="281" t="s">
        <v>79</v>
      </c>
      <c r="D99" s="306"/>
      <c r="E99" s="306"/>
      <c r="F99" s="306"/>
      <c r="G99" s="21"/>
      <c r="H99" s="27"/>
      <c r="I99" s="28"/>
      <c r="J99" s="29"/>
      <c r="K99" s="30"/>
      <c r="L99" s="31"/>
      <c r="M99" s="29"/>
      <c r="N99" s="29"/>
      <c r="O99" s="30"/>
      <c r="P99" s="27"/>
      <c r="Q99" s="29"/>
      <c r="R99" s="29"/>
      <c r="S99" s="29"/>
      <c r="T99" s="43" t="s">
        <v>138</v>
      </c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4"/>
      <c r="AS99" s="48"/>
      <c r="AT99" s="454"/>
      <c r="AU99" s="320" t="s">
        <v>78</v>
      </c>
      <c r="AV99" s="416"/>
      <c r="AW99" s="417"/>
      <c r="AX99" s="417"/>
      <c r="AY99" s="417"/>
      <c r="AZ99" s="417"/>
      <c r="BA99" s="417"/>
      <c r="BB99" s="417"/>
      <c r="BC99" s="417"/>
      <c r="BD99" s="417"/>
      <c r="BE99" s="417"/>
      <c r="BF99" s="417"/>
      <c r="BG99" s="417"/>
      <c r="BH99" s="417"/>
      <c r="BI99" s="417"/>
      <c r="BJ99" s="417"/>
      <c r="BK99" s="417"/>
      <c r="BL99" s="417"/>
      <c r="BM99" s="417"/>
      <c r="BN99" s="417"/>
      <c r="BO99" s="417"/>
      <c r="BP99" s="417"/>
      <c r="BQ99" s="417"/>
      <c r="BR99" s="417"/>
      <c r="BS99" s="417"/>
      <c r="BT99" s="417"/>
      <c r="BU99" s="417"/>
      <c r="BV99" s="417"/>
      <c r="BW99" s="417"/>
      <c r="BX99" s="417"/>
      <c r="BY99" s="417"/>
      <c r="BZ99" s="417"/>
      <c r="CA99" s="417"/>
      <c r="CB99" s="417"/>
      <c r="CC99" s="417"/>
      <c r="CD99" s="417"/>
      <c r="CE99" s="417"/>
      <c r="CF99" s="417"/>
      <c r="CG99" s="417"/>
      <c r="CH99" s="417"/>
      <c r="CI99" s="417"/>
      <c r="CJ99" s="417"/>
      <c r="CK99" s="418"/>
    </row>
    <row r="100" spans="1:89" ht="45.75" customHeight="1" x14ac:dyDescent="0.15">
      <c r="A100" s="454"/>
      <c r="B100" s="320"/>
      <c r="C100" s="293" t="s">
        <v>86</v>
      </c>
      <c r="D100" s="315"/>
      <c r="E100" s="315"/>
      <c r="F100" s="315"/>
      <c r="G100" s="316"/>
      <c r="H100" s="317"/>
      <c r="I100" s="317"/>
      <c r="J100" s="317"/>
      <c r="K100" s="317"/>
      <c r="L100" s="317"/>
      <c r="M100" s="317"/>
      <c r="N100" s="317"/>
      <c r="O100" s="317"/>
      <c r="P100" s="317"/>
      <c r="Q100" s="317"/>
      <c r="R100" s="317"/>
      <c r="S100" s="317"/>
      <c r="T100" s="317"/>
      <c r="U100" s="317"/>
      <c r="V100" s="317"/>
      <c r="W100" s="317"/>
      <c r="X100" s="317"/>
      <c r="Y100" s="317"/>
      <c r="Z100" s="317"/>
      <c r="AA100" s="317"/>
      <c r="AB100" s="317"/>
      <c r="AC100" s="317"/>
      <c r="AD100" s="317"/>
      <c r="AE100" s="317"/>
      <c r="AF100" s="317"/>
      <c r="AG100" s="317"/>
      <c r="AH100" s="317"/>
      <c r="AI100" s="317"/>
      <c r="AJ100" s="317"/>
      <c r="AK100" s="317"/>
      <c r="AL100" s="317"/>
      <c r="AM100" s="317"/>
      <c r="AN100" s="317"/>
      <c r="AO100" s="317"/>
      <c r="AP100" s="317"/>
      <c r="AQ100" s="317"/>
      <c r="AR100" s="318"/>
      <c r="AS100" s="48"/>
      <c r="AT100" s="454"/>
      <c r="AU100" s="320"/>
      <c r="AV100" s="293" t="s">
        <v>86</v>
      </c>
      <c r="AW100" s="315"/>
      <c r="AX100" s="315"/>
      <c r="AY100" s="315"/>
      <c r="AZ100" s="316"/>
      <c r="BA100" s="317"/>
      <c r="BB100" s="317"/>
      <c r="BC100" s="317"/>
      <c r="BD100" s="317"/>
      <c r="BE100" s="317"/>
      <c r="BF100" s="317"/>
      <c r="BG100" s="317"/>
      <c r="BH100" s="317"/>
      <c r="BI100" s="317"/>
      <c r="BJ100" s="317"/>
      <c r="BK100" s="317"/>
      <c r="BL100" s="317"/>
      <c r="BM100" s="317"/>
      <c r="BN100" s="317"/>
      <c r="BO100" s="317"/>
      <c r="BP100" s="317"/>
      <c r="BQ100" s="317"/>
      <c r="BR100" s="317"/>
      <c r="BS100" s="317"/>
      <c r="BT100" s="317"/>
      <c r="BU100" s="317"/>
      <c r="BV100" s="317"/>
      <c r="BW100" s="317"/>
      <c r="BX100" s="317"/>
      <c r="BY100" s="317"/>
      <c r="BZ100" s="317"/>
      <c r="CA100" s="317"/>
      <c r="CB100" s="317"/>
      <c r="CC100" s="317"/>
      <c r="CD100" s="317"/>
      <c r="CE100" s="317"/>
      <c r="CF100" s="317"/>
      <c r="CG100" s="317"/>
      <c r="CH100" s="317"/>
      <c r="CI100" s="317"/>
      <c r="CJ100" s="317"/>
      <c r="CK100" s="318"/>
    </row>
    <row r="101" spans="1:89" ht="21" customHeight="1" x14ac:dyDescent="0.15">
      <c r="A101" s="454"/>
      <c r="B101" s="320"/>
      <c r="C101" s="293" t="s">
        <v>100</v>
      </c>
      <c r="D101" s="293"/>
      <c r="E101" s="293"/>
      <c r="F101" s="293"/>
      <c r="G101" s="335"/>
      <c r="H101" s="336"/>
      <c r="I101" s="336"/>
      <c r="J101" s="336"/>
      <c r="K101" s="336"/>
      <c r="L101" s="336"/>
      <c r="M101" s="336"/>
      <c r="N101" s="336"/>
      <c r="O101" s="336"/>
      <c r="P101" s="336"/>
      <c r="Q101" s="336"/>
      <c r="R101" s="336"/>
      <c r="S101" s="336"/>
      <c r="T101" s="336"/>
      <c r="U101" s="336"/>
      <c r="V101" s="336"/>
      <c r="W101" s="336"/>
      <c r="X101" s="336"/>
      <c r="Y101" s="336"/>
      <c r="Z101" s="336"/>
      <c r="AA101" s="336"/>
      <c r="AB101" s="336"/>
      <c r="AC101" s="336"/>
      <c r="AD101" s="336"/>
      <c r="AE101" s="307" t="s">
        <v>87</v>
      </c>
      <c r="AF101" s="307"/>
      <c r="AG101" s="307"/>
      <c r="AH101" s="307"/>
      <c r="AI101" s="307"/>
      <c r="AJ101" s="339"/>
      <c r="AK101" s="339"/>
      <c r="AL101" s="339"/>
      <c r="AM101" s="339"/>
      <c r="AN101" s="339"/>
      <c r="AO101" s="339"/>
      <c r="AP101" s="339"/>
      <c r="AQ101" s="339"/>
      <c r="AR101" s="340"/>
      <c r="AS101" s="48"/>
      <c r="AT101" s="454"/>
      <c r="AU101" s="320"/>
      <c r="AV101" s="293" t="s">
        <v>100</v>
      </c>
      <c r="AW101" s="293"/>
      <c r="AX101" s="293"/>
      <c r="AY101" s="293"/>
      <c r="AZ101" s="335"/>
      <c r="BA101" s="336"/>
      <c r="BB101" s="336"/>
      <c r="BC101" s="336"/>
      <c r="BD101" s="336"/>
      <c r="BE101" s="336"/>
      <c r="BF101" s="336"/>
      <c r="BG101" s="336"/>
      <c r="BH101" s="336"/>
      <c r="BI101" s="336"/>
      <c r="BJ101" s="336"/>
      <c r="BK101" s="336"/>
      <c r="BL101" s="336"/>
      <c r="BM101" s="336"/>
      <c r="BN101" s="336"/>
      <c r="BO101" s="336"/>
      <c r="BP101" s="336"/>
      <c r="BQ101" s="336"/>
      <c r="BR101" s="336"/>
      <c r="BS101" s="336"/>
      <c r="BT101" s="336"/>
      <c r="BU101" s="336"/>
      <c r="BV101" s="336"/>
      <c r="BW101" s="336"/>
      <c r="BX101" s="307" t="s">
        <v>87</v>
      </c>
      <c r="BY101" s="307"/>
      <c r="BZ101" s="307"/>
      <c r="CA101" s="307"/>
      <c r="CB101" s="307"/>
      <c r="CC101" s="339"/>
      <c r="CD101" s="339"/>
      <c r="CE101" s="339"/>
      <c r="CF101" s="339"/>
      <c r="CG101" s="339"/>
      <c r="CH101" s="339"/>
      <c r="CI101" s="339"/>
      <c r="CJ101" s="339"/>
      <c r="CK101" s="340"/>
    </row>
    <row r="102" spans="1:89" ht="21" customHeight="1" thickBot="1" x14ac:dyDescent="0.2">
      <c r="A102" s="454"/>
      <c r="B102" s="320"/>
      <c r="C102" s="455"/>
      <c r="D102" s="455"/>
      <c r="E102" s="455"/>
      <c r="F102" s="455"/>
      <c r="G102" s="456"/>
      <c r="H102" s="457"/>
      <c r="I102" s="457"/>
      <c r="J102" s="457"/>
      <c r="K102" s="457"/>
      <c r="L102" s="457"/>
      <c r="M102" s="457"/>
      <c r="N102" s="457"/>
      <c r="O102" s="457"/>
      <c r="P102" s="457"/>
      <c r="Q102" s="457"/>
      <c r="R102" s="457"/>
      <c r="S102" s="457"/>
      <c r="T102" s="457"/>
      <c r="U102" s="457"/>
      <c r="V102" s="457"/>
      <c r="W102" s="457"/>
      <c r="X102" s="457"/>
      <c r="Y102" s="338"/>
      <c r="Z102" s="338"/>
      <c r="AA102" s="338"/>
      <c r="AB102" s="338"/>
      <c r="AC102" s="338"/>
      <c r="AD102" s="338"/>
      <c r="AE102" s="308"/>
      <c r="AF102" s="308"/>
      <c r="AG102" s="308"/>
      <c r="AH102" s="308"/>
      <c r="AI102" s="308"/>
      <c r="AJ102" s="341"/>
      <c r="AK102" s="341"/>
      <c r="AL102" s="341"/>
      <c r="AM102" s="341"/>
      <c r="AN102" s="341"/>
      <c r="AO102" s="341"/>
      <c r="AP102" s="341"/>
      <c r="AQ102" s="341"/>
      <c r="AR102" s="342"/>
      <c r="AS102" s="48"/>
      <c r="AT102" s="454"/>
      <c r="AU102" s="321"/>
      <c r="AV102" s="294"/>
      <c r="AW102" s="294"/>
      <c r="AX102" s="294"/>
      <c r="AY102" s="294"/>
      <c r="AZ102" s="337"/>
      <c r="BA102" s="338"/>
      <c r="BB102" s="338"/>
      <c r="BC102" s="338"/>
      <c r="BD102" s="338"/>
      <c r="BE102" s="338"/>
      <c r="BF102" s="338"/>
      <c r="BG102" s="338"/>
      <c r="BH102" s="338"/>
      <c r="BI102" s="338"/>
      <c r="BJ102" s="338"/>
      <c r="BK102" s="338"/>
      <c r="BL102" s="338"/>
      <c r="BM102" s="338"/>
      <c r="BN102" s="338"/>
      <c r="BO102" s="338"/>
      <c r="BP102" s="338"/>
      <c r="BQ102" s="338"/>
      <c r="BR102" s="338"/>
      <c r="BS102" s="338"/>
      <c r="BT102" s="338"/>
      <c r="BU102" s="338"/>
      <c r="BV102" s="338"/>
      <c r="BW102" s="338"/>
      <c r="BX102" s="308"/>
      <c r="BY102" s="308"/>
      <c r="BZ102" s="308"/>
      <c r="CA102" s="308"/>
      <c r="CB102" s="308"/>
      <c r="CC102" s="341"/>
      <c r="CD102" s="341"/>
      <c r="CE102" s="341"/>
      <c r="CF102" s="341"/>
      <c r="CG102" s="341"/>
      <c r="CH102" s="341"/>
      <c r="CI102" s="341"/>
      <c r="CJ102" s="341"/>
      <c r="CK102" s="342"/>
    </row>
    <row r="103" spans="1:89" ht="32.25" customHeight="1" thickBot="1" x14ac:dyDescent="0.2">
      <c r="A103" s="17"/>
      <c r="B103" s="449" t="s">
        <v>118</v>
      </c>
      <c r="C103" s="450"/>
      <c r="D103" s="450"/>
      <c r="E103" s="450"/>
      <c r="F103" s="451"/>
      <c r="G103" s="450"/>
      <c r="H103" s="450"/>
      <c r="I103" s="450"/>
      <c r="J103" s="452"/>
      <c r="K103" s="450" t="s">
        <v>119</v>
      </c>
      <c r="L103" s="450"/>
      <c r="M103" s="450"/>
      <c r="N103" s="450"/>
      <c r="O103" s="450"/>
      <c r="P103" s="451"/>
      <c r="Q103" s="450"/>
      <c r="R103" s="450"/>
      <c r="S103" s="450"/>
      <c r="T103" s="450"/>
      <c r="U103" s="450"/>
      <c r="V103" s="450"/>
      <c r="W103" s="450"/>
      <c r="X103" s="453"/>
      <c r="Y103" s="45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22"/>
      <c r="AR103" s="422"/>
      <c r="AS103" s="48"/>
      <c r="AT103" s="18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  <c r="CB103" s="46"/>
      <c r="CC103" s="46"/>
      <c r="CD103" s="46"/>
      <c r="CE103" s="46"/>
      <c r="CF103" s="46"/>
      <c r="CG103" s="46"/>
      <c r="CH103" s="46"/>
      <c r="CI103" s="46"/>
      <c r="CJ103" s="46"/>
      <c r="CK103" s="46"/>
    </row>
    <row r="104" spans="1:89" ht="18.75" x14ac:dyDescent="0.1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</row>
    <row r="105" spans="1:89" ht="18.75" x14ac:dyDescent="0.1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</row>
    <row r="106" spans="1:89" ht="18.75" x14ac:dyDescent="0.1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</row>
    <row r="107" spans="1:89" ht="18.75" x14ac:dyDescent="0.1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</row>
    <row r="108" spans="1:89" ht="18.75" x14ac:dyDescent="0.1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</row>
    <row r="109" spans="1:89" ht="18.75" x14ac:dyDescent="0.1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</row>
    <row r="110" spans="1:89" ht="18.75" x14ac:dyDescent="0.1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</row>
    <row r="111" spans="1:89" ht="18.75" x14ac:dyDescent="0.1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</row>
    <row r="112" spans="1:89" ht="18.75" x14ac:dyDescent="0.1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</row>
    <row r="113" spans="2:89" ht="18.75" x14ac:dyDescent="0.1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</row>
    <row r="114" spans="2:89" ht="18.75" x14ac:dyDescent="0.1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</row>
    <row r="115" spans="2:89" ht="18.75" x14ac:dyDescent="0.1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</row>
    <row r="116" spans="2:89" ht="18.75" x14ac:dyDescent="0.1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</row>
    <row r="117" spans="2:89" ht="18.75" x14ac:dyDescent="0.1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</row>
    <row r="118" spans="2:89" ht="18.75" x14ac:dyDescent="0.1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</row>
    <row r="119" spans="2:89" ht="18.75" x14ac:dyDescent="0.1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</row>
    <row r="120" spans="2:89" ht="18.75" x14ac:dyDescent="0.1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</row>
    <row r="121" spans="2:89" ht="18.75" x14ac:dyDescent="0.1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</row>
    <row r="122" spans="2:89" ht="18.75" x14ac:dyDescent="0.1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</row>
    <row r="123" spans="2:89" ht="18.75" x14ac:dyDescent="0.1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</row>
    <row r="124" spans="2:89" ht="18.75" x14ac:dyDescent="0.1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</row>
    <row r="125" spans="2:89" ht="18.75" x14ac:dyDescent="0.1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</row>
    <row r="126" spans="2:89" ht="18.75" x14ac:dyDescent="0.1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</row>
    <row r="127" spans="2:89" ht="18.75" x14ac:dyDescent="0.1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</row>
    <row r="128" spans="2:89" ht="18.75" x14ac:dyDescent="0.1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</row>
    <row r="129" spans="2:89" ht="18.75" x14ac:dyDescent="0.1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</row>
    <row r="130" spans="2:89" ht="18.75" x14ac:dyDescent="0.1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</row>
    <row r="131" spans="2:89" ht="18.75" x14ac:dyDescent="0.1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</row>
    <row r="132" spans="2:89" ht="18.75" x14ac:dyDescent="0.1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</row>
    <row r="133" spans="2:89" ht="18.75" x14ac:dyDescent="0.1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</row>
    <row r="134" spans="2:89" ht="18.75" x14ac:dyDescent="0.1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</row>
    <row r="135" spans="2:89" ht="18.75" x14ac:dyDescent="0.1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</row>
    <row r="136" spans="2:89" ht="18.75" x14ac:dyDescent="0.1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</row>
    <row r="137" spans="2:89" ht="18.75" x14ac:dyDescent="0.1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</row>
    <row r="138" spans="2:89" ht="18.75" x14ac:dyDescent="0.1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</row>
    <row r="139" spans="2:89" ht="18.75" x14ac:dyDescent="0.1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</row>
    <row r="140" spans="2:89" ht="18.75" x14ac:dyDescent="0.1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</row>
    <row r="141" spans="2:89" ht="18.75" x14ac:dyDescent="0.1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</row>
    <row r="142" spans="2:89" ht="18.75" x14ac:dyDescent="0.1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</row>
    <row r="143" spans="2:89" ht="18.75" x14ac:dyDescent="0.1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</row>
    <row r="144" spans="2:89" ht="18.75" x14ac:dyDescent="0.1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</row>
    <row r="145" spans="2:89" ht="18.75" x14ac:dyDescent="0.1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</row>
    <row r="146" spans="2:89" ht="18.75" x14ac:dyDescent="0.1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</row>
    <row r="147" spans="2:89" ht="18.75" x14ac:dyDescent="0.1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</row>
    <row r="148" spans="2:89" ht="18.75" x14ac:dyDescent="0.1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</row>
    <row r="149" spans="2:89" ht="18.75" x14ac:dyDescent="0.1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</row>
    <row r="150" spans="2:89" ht="18.75" x14ac:dyDescent="0.1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</row>
    <row r="151" spans="2:89" ht="18.75" x14ac:dyDescent="0.1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</row>
    <row r="152" spans="2:89" ht="18.75" x14ac:dyDescent="0.1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</row>
    <row r="153" spans="2:89" ht="18.75" x14ac:dyDescent="0.1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</row>
    <row r="154" spans="2:89" ht="18.75" x14ac:dyDescent="0.1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</row>
    <row r="155" spans="2:89" ht="18.75" x14ac:dyDescent="0.1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</row>
    <row r="156" spans="2:89" x14ac:dyDescent="0.1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</row>
    <row r="157" spans="2:89" x14ac:dyDescent="0.1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</row>
    <row r="158" spans="2:89" x14ac:dyDescent="0.1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</row>
    <row r="159" spans="2:89" x14ac:dyDescent="0.1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</row>
    <row r="160" spans="2:89" x14ac:dyDescent="0.1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</row>
    <row r="161" spans="2:89" x14ac:dyDescent="0.1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</row>
    <row r="162" spans="2:89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</row>
    <row r="163" spans="2:89" x14ac:dyDescent="0.1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</row>
    <row r="164" spans="2:89" x14ac:dyDescent="0.1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</row>
    <row r="165" spans="2:89" x14ac:dyDescent="0.1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</row>
    <row r="166" spans="2:89" x14ac:dyDescent="0.1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</row>
    <row r="167" spans="2:89" x14ac:dyDescent="0.1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</row>
    <row r="168" spans="2:89" x14ac:dyDescent="0.1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</row>
    <row r="169" spans="2:89" x14ac:dyDescent="0.1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</row>
    <row r="170" spans="2:89" x14ac:dyDescent="0.1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</row>
    <row r="171" spans="2:89" x14ac:dyDescent="0.1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</row>
    <row r="172" spans="2:89" x14ac:dyDescent="0.1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</row>
    <row r="173" spans="2:89" x14ac:dyDescent="0.1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</row>
    <row r="174" spans="2:89" x14ac:dyDescent="0.1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</row>
    <row r="175" spans="2:89" x14ac:dyDescent="0.1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</row>
    <row r="176" spans="2:89" x14ac:dyDescent="0.1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</row>
    <row r="177" spans="2:89" x14ac:dyDescent="0.1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</row>
    <row r="178" spans="2:89" x14ac:dyDescent="0.1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</row>
    <row r="179" spans="2:89" x14ac:dyDescent="0.1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</row>
    <row r="180" spans="2:89" x14ac:dyDescent="0.1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</row>
    <row r="181" spans="2:89" x14ac:dyDescent="0.1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</row>
    <row r="182" spans="2:89" x14ac:dyDescent="0.1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</row>
    <row r="183" spans="2:89" x14ac:dyDescent="0.1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</row>
    <row r="184" spans="2:89" x14ac:dyDescent="0.1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</row>
    <row r="185" spans="2:89" x14ac:dyDescent="0.1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</row>
    <row r="186" spans="2:89" x14ac:dyDescent="0.1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</row>
  </sheetData>
  <mergeCells count="1119">
    <mergeCell ref="A2:A3"/>
    <mergeCell ref="A22:A43"/>
    <mergeCell ref="A54:A94"/>
    <mergeCell ref="AT2:AT3"/>
    <mergeCell ref="AV1:CK1"/>
    <mergeCell ref="AT22:AT43"/>
    <mergeCell ref="AT53:BC53"/>
    <mergeCell ref="CB53:CK53"/>
    <mergeCell ref="AT54:AT94"/>
    <mergeCell ref="AU103:CK103"/>
    <mergeCell ref="AQ103:AR103"/>
    <mergeCell ref="P53:AH53"/>
    <mergeCell ref="BI53:CA53"/>
    <mergeCell ref="AN90:AR94"/>
    <mergeCell ref="AN83:AR89"/>
    <mergeCell ref="F54:S58"/>
    <mergeCell ref="AX54:AX58"/>
    <mergeCell ref="AY54:BL58"/>
    <mergeCell ref="AV100:AY100"/>
    <mergeCell ref="AZ100:CK100"/>
    <mergeCell ref="B103:E103"/>
    <mergeCell ref="F103:J103"/>
    <mergeCell ref="K103:O103"/>
    <mergeCell ref="P103:X103"/>
    <mergeCell ref="A95:A102"/>
    <mergeCell ref="AT95:AT102"/>
    <mergeCell ref="G100:AR100"/>
    <mergeCell ref="C101:F102"/>
    <mergeCell ref="G101:AD102"/>
    <mergeCell ref="AE101:AI102"/>
    <mergeCell ref="AJ101:AR102"/>
    <mergeCell ref="AV101:AY102"/>
    <mergeCell ref="AZ101:BW102"/>
    <mergeCell ref="BX101:CB102"/>
    <mergeCell ref="BU98:BV98"/>
    <mergeCell ref="BW98:BY98"/>
    <mergeCell ref="BZ98:CC98"/>
    <mergeCell ref="AK98:AL98"/>
    <mergeCell ref="AM98:AO98"/>
    <mergeCell ref="AP98:AQ98"/>
    <mergeCell ref="CD98:CE98"/>
    <mergeCell ref="CF98:CH98"/>
    <mergeCell ref="CI98:CJ98"/>
    <mergeCell ref="BE98:BF98"/>
    <mergeCell ref="BG98:BH98"/>
    <mergeCell ref="BI98:BJ98"/>
    <mergeCell ref="BK98:BL98"/>
    <mergeCell ref="BP98:BQ98"/>
    <mergeCell ref="BR98:BT98"/>
    <mergeCell ref="AV98:AW98"/>
    <mergeCell ref="BA98:BB98"/>
    <mergeCell ref="BC98:BD98"/>
    <mergeCell ref="AU99:AU102"/>
    <mergeCell ref="CC101:CK102"/>
    <mergeCell ref="AV99:CK99"/>
    <mergeCell ref="BZ97:CC97"/>
    <mergeCell ref="CD97:CE97"/>
    <mergeCell ref="CF97:CH97"/>
    <mergeCell ref="CI97:CJ97"/>
    <mergeCell ref="AZ95:AZ97"/>
    <mergeCell ref="BU97:BV97"/>
    <mergeCell ref="BW97:BY97"/>
    <mergeCell ref="AU95:AU97"/>
    <mergeCell ref="AV95:AW97"/>
    <mergeCell ref="AX95:AX97"/>
    <mergeCell ref="AY95:AY97"/>
    <mergeCell ref="W97:X97"/>
    <mergeCell ref="Y97:AA97"/>
    <mergeCell ref="AB97:AC97"/>
    <mergeCell ref="AD97:AF97"/>
    <mergeCell ref="AG97:AJ97"/>
    <mergeCell ref="AK97:AL97"/>
    <mergeCell ref="BA95:BD95"/>
    <mergeCell ref="BE95:BH95"/>
    <mergeCell ref="BI95:BJ97"/>
    <mergeCell ref="BK95:BL97"/>
    <mergeCell ref="BM95:BT96"/>
    <mergeCell ref="BU95:CK96"/>
    <mergeCell ref="BA96:BB97"/>
    <mergeCell ref="BC96:BD97"/>
    <mergeCell ref="BE96:BF97"/>
    <mergeCell ref="BP97:BQ97"/>
    <mergeCell ref="P95:Q97"/>
    <mergeCell ref="R95:S97"/>
    <mergeCell ref="T95:AA96"/>
    <mergeCell ref="AB95:AR96"/>
    <mergeCell ref="H96:I97"/>
    <mergeCell ref="J96:K97"/>
    <mergeCell ref="L96:M97"/>
    <mergeCell ref="N96:O97"/>
    <mergeCell ref="B95:B97"/>
    <mergeCell ref="C95:D97"/>
    <mergeCell ref="E95:E97"/>
    <mergeCell ref="F95:F97"/>
    <mergeCell ref="G95:G97"/>
    <mergeCell ref="B99:B102"/>
    <mergeCell ref="C99:F99"/>
    <mergeCell ref="C100:F100"/>
    <mergeCell ref="C98:D98"/>
    <mergeCell ref="H98:I98"/>
    <mergeCell ref="J98:K98"/>
    <mergeCell ref="L98:M98"/>
    <mergeCell ref="N98:O98"/>
    <mergeCell ref="P98:Q98"/>
    <mergeCell ref="AM97:AO97"/>
    <mergeCell ref="AP97:AQ97"/>
    <mergeCell ref="R98:S98"/>
    <mergeCell ref="W98:X98"/>
    <mergeCell ref="Y98:AA98"/>
    <mergeCell ref="AB98:AC98"/>
    <mergeCell ref="AD98:AF98"/>
    <mergeCell ref="AG98:AJ98"/>
    <mergeCell ref="AL61:AR61"/>
    <mergeCell ref="BC61:BI61"/>
    <mergeCell ref="X58:AR58"/>
    <mergeCell ref="BC59:BI59"/>
    <mergeCell ref="AH89:AJ90"/>
    <mergeCell ref="BR97:BT97"/>
    <mergeCell ref="BL93:BM93"/>
    <mergeCell ref="BN93:BZ93"/>
    <mergeCell ref="E94:F94"/>
    <mergeCell ref="G94:P94"/>
    <mergeCell ref="S94:T94"/>
    <mergeCell ref="U94:AM94"/>
    <mergeCell ref="BK92:BK94"/>
    <mergeCell ref="BL92:BM92"/>
    <mergeCell ref="BN92:BZ92"/>
    <mergeCell ref="CA92:CC93"/>
    <mergeCell ref="CD92:CF93"/>
    <mergeCell ref="E93:F93"/>
    <mergeCell ref="G93:M93"/>
    <mergeCell ref="S93:T93"/>
    <mergeCell ref="U93:AG93"/>
    <mergeCell ref="AX93:AY93"/>
    <mergeCell ref="AV92:AW94"/>
    <mergeCell ref="AX92:AY92"/>
    <mergeCell ref="AZ92:BF92"/>
    <mergeCell ref="BG92:BG93"/>
    <mergeCell ref="BH92:BI93"/>
    <mergeCell ref="AZ93:BF93"/>
    <mergeCell ref="AX94:BI94"/>
    <mergeCell ref="BG96:BH97"/>
    <mergeCell ref="H95:K95"/>
    <mergeCell ref="L95:O95"/>
    <mergeCell ref="AH92:AJ93"/>
    <mergeCell ref="E91:F91"/>
    <mergeCell ref="G91:P91"/>
    <mergeCell ref="S91:T91"/>
    <mergeCell ref="U91:AM91"/>
    <mergeCell ref="AK92:AM93"/>
    <mergeCell ref="AZ87:BF87"/>
    <mergeCell ref="K53:O53"/>
    <mergeCell ref="BD53:BH53"/>
    <mergeCell ref="E90:F90"/>
    <mergeCell ref="G90:M90"/>
    <mergeCell ref="S90:T90"/>
    <mergeCell ref="U90:AG90"/>
    <mergeCell ref="AX90:AY90"/>
    <mergeCell ref="E54:E58"/>
    <mergeCell ref="AX82:BI82"/>
    <mergeCell ref="AX85:BI85"/>
    <mergeCell ref="AX88:BI88"/>
    <mergeCell ref="BH89:BI90"/>
    <mergeCell ref="E88:F88"/>
    <mergeCell ref="G88:P88"/>
    <mergeCell ref="S88:T88"/>
    <mergeCell ref="U88:AM88"/>
    <mergeCell ref="R86:R88"/>
    <mergeCell ref="S86:T86"/>
    <mergeCell ref="E85:F85"/>
    <mergeCell ref="G85:P85"/>
    <mergeCell ref="S85:T85"/>
    <mergeCell ref="U85:AM85"/>
    <mergeCell ref="Z67:AB67"/>
    <mergeCell ref="AC67:AG67"/>
    <mergeCell ref="AH67:AK67"/>
    <mergeCell ref="E86:F86"/>
    <mergeCell ref="C89:D91"/>
    <mergeCell ref="E89:F89"/>
    <mergeCell ref="G89:M89"/>
    <mergeCell ref="N89:N90"/>
    <mergeCell ref="O89:P90"/>
    <mergeCell ref="R89:R91"/>
    <mergeCell ref="S89:T89"/>
    <mergeCell ref="U89:AG89"/>
    <mergeCell ref="C92:D94"/>
    <mergeCell ref="E92:F92"/>
    <mergeCell ref="G92:M92"/>
    <mergeCell ref="N92:N93"/>
    <mergeCell ref="O92:P93"/>
    <mergeCell ref="R92:R94"/>
    <mergeCell ref="S92:T92"/>
    <mergeCell ref="U92:AG92"/>
    <mergeCell ref="BL87:BM87"/>
    <mergeCell ref="BN87:BZ87"/>
    <mergeCell ref="AK86:AM87"/>
    <mergeCell ref="AV86:AW88"/>
    <mergeCell ref="AX86:AY86"/>
    <mergeCell ref="AZ86:BF86"/>
    <mergeCell ref="BG86:BG87"/>
    <mergeCell ref="BH86:BI87"/>
    <mergeCell ref="BK89:BK91"/>
    <mergeCell ref="BL89:BM89"/>
    <mergeCell ref="BN89:BZ89"/>
    <mergeCell ref="BG89:BG90"/>
    <mergeCell ref="AZ90:BF90"/>
    <mergeCell ref="AX91:BI91"/>
    <mergeCell ref="CA89:CC90"/>
    <mergeCell ref="CD89:CF90"/>
    <mergeCell ref="BL90:BM90"/>
    <mergeCell ref="BN90:BZ90"/>
    <mergeCell ref="BL91:CF91"/>
    <mergeCell ref="AK89:AM90"/>
    <mergeCell ref="AV89:AW91"/>
    <mergeCell ref="AX89:AY89"/>
    <mergeCell ref="AZ89:BF89"/>
    <mergeCell ref="E81:F81"/>
    <mergeCell ref="G81:M81"/>
    <mergeCell ref="AX81:AY81"/>
    <mergeCell ref="AZ81:BF81"/>
    <mergeCell ref="E82:F82"/>
    <mergeCell ref="G82:P82"/>
    <mergeCell ref="CI79:CK79"/>
    <mergeCell ref="T80:W82"/>
    <mergeCell ref="AC80:AJ82"/>
    <mergeCell ref="AP80:AR82"/>
    <mergeCell ref="BM80:BP82"/>
    <mergeCell ref="BV80:CC82"/>
    <mergeCell ref="CD83:CF84"/>
    <mergeCell ref="E84:F84"/>
    <mergeCell ref="G84:M84"/>
    <mergeCell ref="S84:T84"/>
    <mergeCell ref="U84:AG84"/>
    <mergeCell ref="AZ84:BF84"/>
    <mergeCell ref="BL84:BM84"/>
    <mergeCell ref="CG83:CK94"/>
    <mergeCell ref="BH83:BI84"/>
    <mergeCell ref="BJ83:BJ94"/>
    <mergeCell ref="BK83:BK85"/>
    <mergeCell ref="BL83:BM83"/>
    <mergeCell ref="BN83:BZ83"/>
    <mergeCell ref="CA83:CC84"/>
    <mergeCell ref="CA86:CC87"/>
    <mergeCell ref="BN84:BZ84"/>
    <mergeCell ref="BK86:BK88"/>
    <mergeCell ref="BL86:BM86"/>
    <mergeCell ref="BN86:BZ86"/>
    <mergeCell ref="AU83:AU94"/>
    <mergeCell ref="BL85:CF85"/>
    <mergeCell ref="BL88:CF88"/>
    <mergeCell ref="BL94:CF94"/>
    <mergeCell ref="Q83:Q94"/>
    <mergeCell ref="R83:R85"/>
    <mergeCell ref="S83:T83"/>
    <mergeCell ref="U83:AG83"/>
    <mergeCell ref="AH83:AJ84"/>
    <mergeCell ref="AK83:AM84"/>
    <mergeCell ref="B83:B94"/>
    <mergeCell ref="C83:D85"/>
    <mergeCell ref="E83:F83"/>
    <mergeCell ref="G83:M83"/>
    <mergeCell ref="N83:N84"/>
    <mergeCell ref="O83:P84"/>
    <mergeCell ref="C86:D88"/>
    <mergeCell ref="G86:M86"/>
    <mergeCell ref="N86:N87"/>
    <mergeCell ref="O86:P87"/>
    <mergeCell ref="AV83:AW85"/>
    <mergeCell ref="AX83:AY83"/>
    <mergeCell ref="AZ83:BF83"/>
    <mergeCell ref="BG83:BG84"/>
    <mergeCell ref="AX84:AY84"/>
    <mergeCell ref="U86:AG86"/>
    <mergeCell ref="AH86:AJ87"/>
    <mergeCell ref="CD86:CF87"/>
    <mergeCell ref="E87:F87"/>
    <mergeCell ref="G87:M87"/>
    <mergeCell ref="S87:T87"/>
    <mergeCell ref="U87:AG87"/>
    <mergeCell ref="AX87:AY87"/>
    <mergeCell ref="B79:D82"/>
    <mergeCell ref="E79:F80"/>
    <mergeCell ref="G79:M80"/>
    <mergeCell ref="N79:N81"/>
    <mergeCell ref="O79:P81"/>
    <mergeCell ref="Q79:S82"/>
    <mergeCell ref="T79:W79"/>
    <mergeCell ref="X79:AB82"/>
    <mergeCell ref="AC79:AJ79"/>
    <mergeCell ref="BW77:CC78"/>
    <mergeCell ref="CD77:CK77"/>
    <mergeCell ref="H78:J78"/>
    <mergeCell ref="N78:O78"/>
    <mergeCell ref="P78:Q78"/>
    <mergeCell ref="R78:S78"/>
    <mergeCell ref="AK78:AR78"/>
    <mergeCell ref="BA78:BC78"/>
    <mergeCell ref="BG78:BH78"/>
    <mergeCell ref="AX77:AZ78"/>
    <mergeCell ref="BA77:BC77"/>
    <mergeCell ref="E77:G78"/>
    <mergeCell ref="H77:J77"/>
    <mergeCell ref="K77:M78"/>
    <mergeCell ref="N77:O77"/>
    <mergeCell ref="P77:Q77"/>
    <mergeCell ref="R77:S77"/>
    <mergeCell ref="CI80:CK82"/>
    <mergeCell ref="BH79:BI81"/>
    <mergeCell ref="BJ79:BL82"/>
    <mergeCell ref="BM79:BP79"/>
    <mergeCell ref="BQ79:BU82"/>
    <mergeCell ref="BV79:CC79"/>
    <mergeCell ref="B75:D78"/>
    <mergeCell ref="E75:G76"/>
    <mergeCell ref="H75:J76"/>
    <mergeCell ref="K75:M76"/>
    <mergeCell ref="N75:O75"/>
    <mergeCell ref="P75:Q75"/>
    <mergeCell ref="R75:S75"/>
    <mergeCell ref="T75:V76"/>
    <mergeCell ref="BP73:BS74"/>
    <mergeCell ref="BT73:CC73"/>
    <mergeCell ref="BW75:CC76"/>
    <mergeCell ref="CD79:CH82"/>
    <mergeCell ref="AK79:AO82"/>
    <mergeCell ref="AP79:AR79"/>
    <mergeCell ref="AU79:AW82"/>
    <mergeCell ref="AX79:AY80"/>
    <mergeCell ref="AZ79:BF80"/>
    <mergeCell ref="BG79:BG81"/>
    <mergeCell ref="CD78:CK78"/>
    <mergeCell ref="N76:O76"/>
    <mergeCell ref="P76:Q76"/>
    <mergeCell ref="R76:S76"/>
    <mergeCell ref="AK76:AR76"/>
    <mergeCell ref="BG76:BH76"/>
    <mergeCell ref="BI76:BJ76"/>
    <mergeCell ref="BK76:BL76"/>
    <mergeCell ref="CD76:CK76"/>
    <mergeCell ref="BD75:BF76"/>
    <mergeCell ref="BG75:BH75"/>
    <mergeCell ref="BI75:BJ75"/>
    <mergeCell ref="BK75:BL75"/>
    <mergeCell ref="BM75:BO76"/>
    <mergeCell ref="AZ73:BC73"/>
    <mergeCell ref="BD73:BE74"/>
    <mergeCell ref="BF73:BI73"/>
    <mergeCell ref="BJ73:BK74"/>
    <mergeCell ref="BL73:BO73"/>
    <mergeCell ref="BF74:BI74"/>
    <mergeCell ref="BL74:BO74"/>
    <mergeCell ref="S73:V73"/>
    <mergeCell ref="W73:Z74"/>
    <mergeCell ref="AA73:AJ73"/>
    <mergeCell ref="AK73:AM74"/>
    <mergeCell ref="BK77:BL77"/>
    <mergeCell ref="BM77:BO78"/>
    <mergeCell ref="BP77:BV78"/>
    <mergeCell ref="BK78:BL78"/>
    <mergeCell ref="T77:V78"/>
    <mergeCell ref="W77:AC78"/>
    <mergeCell ref="AD77:AJ78"/>
    <mergeCell ref="AK77:AR77"/>
    <mergeCell ref="BP75:BV76"/>
    <mergeCell ref="W75:AC76"/>
    <mergeCell ref="AD75:AJ76"/>
    <mergeCell ref="AK75:AR75"/>
    <mergeCell ref="AU75:AW78"/>
    <mergeCell ref="AX75:AZ76"/>
    <mergeCell ref="BA75:BC76"/>
    <mergeCell ref="BI78:BJ78"/>
    <mergeCell ref="BD77:BF78"/>
    <mergeCell ref="BG77:BH77"/>
    <mergeCell ref="BI77:BJ77"/>
    <mergeCell ref="CD75:CK75"/>
    <mergeCell ref="AN73:AR73"/>
    <mergeCell ref="AU73:AW74"/>
    <mergeCell ref="B73:D74"/>
    <mergeCell ref="E73:F74"/>
    <mergeCell ref="G73:J73"/>
    <mergeCell ref="K73:L74"/>
    <mergeCell ref="M73:P73"/>
    <mergeCell ref="Q73:R74"/>
    <mergeCell ref="BL70:BX70"/>
    <mergeCell ref="BY70:CK70"/>
    <mergeCell ref="B71:D72"/>
    <mergeCell ref="E71:AR72"/>
    <mergeCell ref="AU71:AW72"/>
    <mergeCell ref="AX71:CK72"/>
    <mergeCell ref="B70:J70"/>
    <mergeCell ref="K70:R70"/>
    <mergeCell ref="S70:AE70"/>
    <mergeCell ref="AF70:AR70"/>
    <mergeCell ref="AU70:BC70"/>
    <mergeCell ref="BD70:BK70"/>
    <mergeCell ref="BT74:CC74"/>
    <mergeCell ref="CG74:CK74"/>
    <mergeCell ref="CD73:CF74"/>
    <mergeCell ref="CG73:CK73"/>
    <mergeCell ref="G74:J74"/>
    <mergeCell ref="M74:P74"/>
    <mergeCell ref="S74:V74"/>
    <mergeCell ref="AA74:AJ74"/>
    <mergeCell ref="AN74:AR74"/>
    <mergeCell ref="AZ74:BC74"/>
    <mergeCell ref="AX73:AY74"/>
    <mergeCell ref="BY68:CK68"/>
    <mergeCell ref="B69:J69"/>
    <mergeCell ref="K69:R69"/>
    <mergeCell ref="S69:AE69"/>
    <mergeCell ref="AF69:AR69"/>
    <mergeCell ref="AU69:BC69"/>
    <mergeCell ref="BD69:BK69"/>
    <mergeCell ref="BL69:BX69"/>
    <mergeCell ref="BY69:CK69"/>
    <mergeCell ref="CE67:CG67"/>
    <mergeCell ref="CH67:CI67"/>
    <mergeCell ref="CJ67:CK67"/>
    <mergeCell ref="B68:J68"/>
    <mergeCell ref="K68:R68"/>
    <mergeCell ref="S68:AE68"/>
    <mergeCell ref="AF68:AR68"/>
    <mergeCell ref="AU68:BC68"/>
    <mergeCell ref="BD68:BK68"/>
    <mergeCell ref="BL68:BX68"/>
    <mergeCell ref="BK67:BL67"/>
    <mergeCell ref="BM67:BN67"/>
    <mergeCell ref="BP67:BR67"/>
    <mergeCell ref="BS67:BU67"/>
    <mergeCell ref="BV67:BZ67"/>
    <mergeCell ref="CA67:CD67"/>
    <mergeCell ref="AQ67:AR67"/>
    <mergeCell ref="AU67:AW67"/>
    <mergeCell ref="AX67:AY67"/>
    <mergeCell ref="AZ67:BA67"/>
    <mergeCell ref="BB67:BG67"/>
    <mergeCell ref="BH67:BI67"/>
    <mergeCell ref="W67:Y67"/>
    <mergeCell ref="CJ66:CK66"/>
    <mergeCell ref="B67:D67"/>
    <mergeCell ref="E67:F67"/>
    <mergeCell ref="G67:H67"/>
    <mergeCell ref="I67:N67"/>
    <mergeCell ref="O67:P67"/>
    <mergeCell ref="R67:S67"/>
    <mergeCell ref="T67:U67"/>
    <mergeCell ref="BK66:BL66"/>
    <mergeCell ref="BM66:BN66"/>
    <mergeCell ref="BP66:BR66"/>
    <mergeCell ref="BS66:BU66"/>
    <mergeCell ref="BV66:BZ66"/>
    <mergeCell ref="CA66:CD66"/>
    <mergeCell ref="AQ66:AR66"/>
    <mergeCell ref="AU66:AW66"/>
    <mergeCell ref="AX66:AY66"/>
    <mergeCell ref="AZ66:BA66"/>
    <mergeCell ref="BB66:BG66"/>
    <mergeCell ref="BH66:BI66"/>
    <mergeCell ref="W66:Y66"/>
    <mergeCell ref="Z66:AB66"/>
    <mergeCell ref="AC66:AG66"/>
    <mergeCell ref="AH66:AK66"/>
    <mergeCell ref="AL66:AN66"/>
    <mergeCell ref="AO66:AP66"/>
    <mergeCell ref="AL67:AN67"/>
    <mergeCell ref="AO67:AP67"/>
    <mergeCell ref="CH65:CI65"/>
    <mergeCell ref="B66:D66"/>
    <mergeCell ref="E66:F66"/>
    <mergeCell ref="G66:H66"/>
    <mergeCell ref="I66:N66"/>
    <mergeCell ref="O66:P66"/>
    <mergeCell ref="R66:S66"/>
    <mergeCell ref="T66:U66"/>
    <mergeCell ref="R65:V65"/>
    <mergeCell ref="W65:AB65"/>
    <mergeCell ref="AH65:AN65"/>
    <mergeCell ref="AO65:AP65"/>
    <mergeCell ref="BH65:BJ65"/>
    <mergeCell ref="BK65:BO65"/>
    <mergeCell ref="BB62:BG65"/>
    <mergeCell ref="BH62:BU64"/>
    <mergeCell ref="BV62:BZ65"/>
    <mergeCell ref="CA62:CI64"/>
    <mergeCell ref="CE66:CG66"/>
    <mergeCell ref="CH66:CI66"/>
    <mergeCell ref="B59:I59"/>
    <mergeCell ref="J59:P59"/>
    <mergeCell ref="Q59:W59"/>
    <mergeCell ref="X59:AK59"/>
    <mergeCell ref="AL59:AR59"/>
    <mergeCell ref="CJ62:CK65"/>
    <mergeCell ref="B64:F65"/>
    <mergeCell ref="G64:H65"/>
    <mergeCell ref="AU64:AY65"/>
    <mergeCell ref="AZ64:BA65"/>
    <mergeCell ref="O65:Q65"/>
    <mergeCell ref="BJ61:BP61"/>
    <mergeCell ref="BQ61:CD61"/>
    <mergeCell ref="CE61:CK61"/>
    <mergeCell ref="B62:H63"/>
    <mergeCell ref="I62:N65"/>
    <mergeCell ref="O62:AB64"/>
    <mergeCell ref="AC62:AG65"/>
    <mergeCell ref="AH62:AP64"/>
    <mergeCell ref="AQ62:AR65"/>
    <mergeCell ref="AU62:BA63"/>
    <mergeCell ref="AU60:BB61"/>
    <mergeCell ref="BC60:BI60"/>
    <mergeCell ref="BJ60:BP60"/>
    <mergeCell ref="BQ60:CD60"/>
    <mergeCell ref="CE60:CK60"/>
    <mergeCell ref="J61:P61"/>
    <mergeCell ref="Q61:W61"/>
    <mergeCell ref="X61:AK61"/>
    <mergeCell ref="AU59:BB59"/>
    <mergeCell ref="BP65:BU65"/>
    <mergeCell ref="CA65:CG65"/>
    <mergeCell ref="BQ54:CK54"/>
    <mergeCell ref="T55:W55"/>
    <mergeCell ref="X55:AR55"/>
    <mergeCell ref="T56:W56"/>
    <mergeCell ref="X56:AR56"/>
    <mergeCell ref="BM56:BP56"/>
    <mergeCell ref="BQ56:CK56"/>
    <mergeCell ref="T57:T58"/>
    <mergeCell ref="B54:D58"/>
    <mergeCell ref="T54:W54"/>
    <mergeCell ref="X54:AR54"/>
    <mergeCell ref="AU54:AW58"/>
    <mergeCell ref="BM54:BP54"/>
    <mergeCell ref="U57:W57"/>
    <mergeCell ref="X57:AR57"/>
    <mergeCell ref="BM57:BM58"/>
    <mergeCell ref="BN57:BP57"/>
    <mergeCell ref="BN58:BP58"/>
    <mergeCell ref="BQ58:CK58"/>
    <mergeCell ref="BM55:CK55"/>
    <mergeCell ref="BJ59:BP59"/>
    <mergeCell ref="BQ59:CD59"/>
    <mergeCell ref="CE59:CK59"/>
    <mergeCell ref="B60:I61"/>
    <mergeCell ref="J60:P60"/>
    <mergeCell ref="Q60:W60"/>
    <mergeCell ref="X60:AK60"/>
    <mergeCell ref="AL60:AR60"/>
    <mergeCell ref="BQ57:CK57"/>
    <mergeCell ref="U58:W58"/>
    <mergeCell ref="CG33:CK38"/>
    <mergeCell ref="CD47:CE47"/>
    <mergeCell ref="CF47:CH47"/>
    <mergeCell ref="CI47:CJ47"/>
    <mergeCell ref="AU48:AU51"/>
    <mergeCell ref="AV48:AY48"/>
    <mergeCell ref="AZ49:CK49"/>
    <mergeCell ref="AV50:AY51"/>
    <mergeCell ref="BK47:BL47"/>
    <mergeCell ref="BP47:BQ47"/>
    <mergeCell ref="BR47:BT47"/>
    <mergeCell ref="BU47:BV47"/>
    <mergeCell ref="BW47:BY47"/>
    <mergeCell ref="BZ47:CC47"/>
    <mergeCell ref="AV47:AW47"/>
    <mergeCell ref="BA47:BB47"/>
    <mergeCell ref="BC47:BD47"/>
    <mergeCell ref="BE47:BF47"/>
    <mergeCell ref="CI46:CJ46"/>
    <mergeCell ref="BI44:BJ46"/>
    <mergeCell ref="BK44:BL46"/>
    <mergeCell ref="BM44:BT45"/>
    <mergeCell ref="G50:AD51"/>
    <mergeCell ref="AZ50:BW51"/>
    <mergeCell ref="AJ50:AR51"/>
    <mergeCell ref="BX50:CB51"/>
    <mergeCell ref="CC50:CK51"/>
    <mergeCell ref="AV49:AY49"/>
    <mergeCell ref="AN39:AR39"/>
    <mergeCell ref="AN40:AR43"/>
    <mergeCell ref="AT44:AT52"/>
    <mergeCell ref="AU44:AU46"/>
    <mergeCell ref="AV44:AW46"/>
    <mergeCell ref="AX44:AX46"/>
    <mergeCell ref="AY44:AY46"/>
    <mergeCell ref="AZ44:AZ46"/>
    <mergeCell ref="BA44:BD44"/>
    <mergeCell ref="BE44:BH44"/>
    <mergeCell ref="CA41:CC42"/>
    <mergeCell ref="CD41:CF42"/>
    <mergeCell ref="AX42:AY42"/>
    <mergeCell ref="AZ42:BF42"/>
    <mergeCell ref="BL42:BM42"/>
    <mergeCell ref="AV52:CK52"/>
    <mergeCell ref="P47:Q47"/>
    <mergeCell ref="R47:S47"/>
    <mergeCell ref="R44:S46"/>
    <mergeCell ref="P44:Q46"/>
    <mergeCell ref="W46:X46"/>
    <mergeCell ref="Y46:AA46"/>
    <mergeCell ref="AG47:AJ47"/>
    <mergeCell ref="AK47:AL47"/>
    <mergeCell ref="T44:AA45"/>
    <mergeCell ref="AB44:AR45"/>
    <mergeCell ref="CD32:CF33"/>
    <mergeCell ref="BL35:BM35"/>
    <mergeCell ref="BN35:BZ35"/>
    <mergeCell ref="CA35:CC36"/>
    <mergeCell ref="CD35:CF36"/>
    <mergeCell ref="CD38:CF39"/>
    <mergeCell ref="AX39:AY39"/>
    <mergeCell ref="AZ39:BF39"/>
    <mergeCell ref="BL39:BM39"/>
    <mergeCell ref="BN39:BZ39"/>
    <mergeCell ref="AX43:AY43"/>
    <mergeCell ref="AZ43:BI43"/>
    <mergeCell ref="BL40:BM40"/>
    <mergeCell ref="BN40:CF40"/>
    <mergeCell ref="BN41:BZ41"/>
    <mergeCell ref="BK38:BK40"/>
    <mergeCell ref="BU44:CK45"/>
    <mergeCell ref="BA45:BB46"/>
    <mergeCell ref="BC45:BD46"/>
    <mergeCell ref="BE45:BF46"/>
    <mergeCell ref="BG45:BH46"/>
    <mergeCell ref="BP46:BQ46"/>
    <mergeCell ref="BR46:BT46"/>
    <mergeCell ref="CG39:CK39"/>
    <mergeCell ref="CG40:CK43"/>
    <mergeCell ref="CA32:CC33"/>
    <mergeCell ref="AX40:AY40"/>
    <mergeCell ref="AZ40:BI40"/>
    <mergeCell ref="BL38:BM38"/>
    <mergeCell ref="BN38:BZ38"/>
    <mergeCell ref="CA38:CC39"/>
    <mergeCell ref="BN36:BZ36"/>
    <mergeCell ref="CI28:CK28"/>
    <mergeCell ref="BM29:BP31"/>
    <mergeCell ref="BV29:CC31"/>
    <mergeCell ref="CI29:CK31"/>
    <mergeCell ref="BN42:BZ42"/>
    <mergeCell ref="BL41:BM41"/>
    <mergeCell ref="AV41:AW43"/>
    <mergeCell ref="AX41:AY41"/>
    <mergeCell ref="AZ41:BF41"/>
    <mergeCell ref="BG41:BG42"/>
    <mergeCell ref="BH41:BI42"/>
    <mergeCell ref="BK41:BK43"/>
    <mergeCell ref="BG47:BH47"/>
    <mergeCell ref="BI47:BJ47"/>
    <mergeCell ref="BU46:BV46"/>
    <mergeCell ref="BW46:BY46"/>
    <mergeCell ref="BZ46:CC46"/>
    <mergeCell ref="CD46:CE46"/>
    <mergeCell ref="CF46:CH46"/>
    <mergeCell ref="CG32:CK32"/>
    <mergeCell ref="AX33:AY33"/>
    <mergeCell ref="AZ33:BF33"/>
    <mergeCell ref="BL33:BM33"/>
    <mergeCell ref="BN33:BZ33"/>
    <mergeCell ref="AX34:AY34"/>
    <mergeCell ref="AZ34:BI34"/>
    <mergeCell ref="BL34:BM34"/>
    <mergeCell ref="BN34:CF34"/>
    <mergeCell ref="BJ32:BJ43"/>
    <mergeCell ref="BK32:BK34"/>
    <mergeCell ref="BL32:BM32"/>
    <mergeCell ref="BN32:BZ32"/>
    <mergeCell ref="AX37:AY37"/>
    <mergeCell ref="AZ37:BI37"/>
    <mergeCell ref="BL37:BM37"/>
    <mergeCell ref="BN37:CF37"/>
    <mergeCell ref="BL36:BM36"/>
    <mergeCell ref="BL43:BM43"/>
    <mergeCell ref="BN43:CF43"/>
    <mergeCell ref="AU32:AU43"/>
    <mergeCell ref="AV32:AW34"/>
    <mergeCell ref="AX32:AY32"/>
    <mergeCell ref="AZ32:BF32"/>
    <mergeCell ref="BG32:BG33"/>
    <mergeCell ref="BH32:BI33"/>
    <mergeCell ref="BJ28:BL31"/>
    <mergeCell ref="BM28:BP28"/>
    <mergeCell ref="BQ28:BU31"/>
    <mergeCell ref="BV28:CC28"/>
    <mergeCell ref="AV38:AW40"/>
    <mergeCell ref="AX38:AY38"/>
    <mergeCell ref="AZ38:BF38"/>
    <mergeCell ref="BG38:BG39"/>
    <mergeCell ref="BH38:BI39"/>
    <mergeCell ref="AV35:AW37"/>
    <mergeCell ref="AX35:AY35"/>
    <mergeCell ref="AZ35:BF35"/>
    <mergeCell ref="BG35:BG36"/>
    <mergeCell ref="BH35:BI36"/>
    <mergeCell ref="BK35:BK37"/>
    <mergeCell ref="AX36:AY36"/>
    <mergeCell ref="AZ36:BF36"/>
    <mergeCell ref="AU28:AW31"/>
    <mergeCell ref="AX28:AY29"/>
    <mergeCell ref="AX30:AY30"/>
    <mergeCell ref="AZ30:BF30"/>
    <mergeCell ref="AX31:AY31"/>
    <mergeCell ref="AZ31:BI31"/>
    <mergeCell ref="CD28:CH31"/>
    <mergeCell ref="BA26:BC26"/>
    <mergeCell ref="BD26:BF27"/>
    <mergeCell ref="BG26:BH26"/>
    <mergeCell ref="BT22:CC22"/>
    <mergeCell ref="CD22:CF23"/>
    <mergeCell ref="CG22:CK22"/>
    <mergeCell ref="AZ23:BC23"/>
    <mergeCell ref="BF23:BI23"/>
    <mergeCell ref="BL23:BO23"/>
    <mergeCell ref="BT23:CC23"/>
    <mergeCell ref="CG23:CK23"/>
    <mergeCell ref="AZ28:BF29"/>
    <mergeCell ref="BG28:BG30"/>
    <mergeCell ref="BH28:BI30"/>
    <mergeCell ref="BI26:BJ26"/>
    <mergeCell ref="BK26:BL26"/>
    <mergeCell ref="BM26:BO27"/>
    <mergeCell ref="BP26:BV27"/>
    <mergeCell ref="BW26:CC27"/>
    <mergeCell ref="CD26:CK26"/>
    <mergeCell ref="BK24:BL24"/>
    <mergeCell ref="BM24:BO25"/>
    <mergeCell ref="BP24:BV25"/>
    <mergeCell ref="BW24:CC25"/>
    <mergeCell ref="CD24:CK24"/>
    <mergeCell ref="BG25:BH25"/>
    <mergeCell ref="BI25:BJ25"/>
    <mergeCell ref="AU22:AW23"/>
    <mergeCell ref="AX22:AY23"/>
    <mergeCell ref="AZ22:BC22"/>
    <mergeCell ref="BD22:BE23"/>
    <mergeCell ref="BF22:BI22"/>
    <mergeCell ref="BJ22:BK23"/>
    <mergeCell ref="BL22:BO22"/>
    <mergeCell ref="BP22:BS23"/>
    <mergeCell ref="BA27:BC27"/>
    <mergeCell ref="BG27:BH27"/>
    <mergeCell ref="BI27:BJ27"/>
    <mergeCell ref="BK27:BL27"/>
    <mergeCell ref="CD27:CK27"/>
    <mergeCell ref="AU18:BC18"/>
    <mergeCell ref="BD18:BK18"/>
    <mergeCell ref="BL18:BX18"/>
    <mergeCell ref="BY18:CK18"/>
    <mergeCell ref="AU24:AW27"/>
    <mergeCell ref="AX24:AZ25"/>
    <mergeCell ref="BA24:BC25"/>
    <mergeCell ref="BD24:BF25"/>
    <mergeCell ref="BG24:BH24"/>
    <mergeCell ref="BI24:BJ24"/>
    <mergeCell ref="AX26:AZ27"/>
    <mergeCell ref="BK25:BL25"/>
    <mergeCell ref="CD25:CK25"/>
    <mergeCell ref="BP14:BU14"/>
    <mergeCell ref="CA14:CG14"/>
    <mergeCell ref="AU19:BC19"/>
    <mergeCell ref="BD19:BK19"/>
    <mergeCell ref="BL19:BX19"/>
    <mergeCell ref="BY19:CK19"/>
    <mergeCell ref="AU17:BC17"/>
    <mergeCell ref="BD17:BK17"/>
    <mergeCell ref="BL17:BX17"/>
    <mergeCell ref="BY17:CK17"/>
    <mergeCell ref="BK16:BL16"/>
    <mergeCell ref="BM16:BN16"/>
    <mergeCell ref="BP16:BR16"/>
    <mergeCell ref="AU16:AW16"/>
    <mergeCell ref="AX16:AY16"/>
    <mergeCell ref="AZ16:BA16"/>
    <mergeCell ref="AU20:AW21"/>
    <mergeCell ref="AX20:CK21"/>
    <mergeCell ref="BQ8:CD8"/>
    <mergeCell ref="CE8:CK8"/>
    <mergeCell ref="AU9:BB10"/>
    <mergeCell ref="BC9:BI9"/>
    <mergeCell ref="BJ9:BP9"/>
    <mergeCell ref="BQ9:CD9"/>
    <mergeCell ref="CE9:CK9"/>
    <mergeCell ref="CE16:CG16"/>
    <mergeCell ref="CH16:CI16"/>
    <mergeCell ref="CJ16:CK16"/>
    <mergeCell ref="CH15:CI15"/>
    <mergeCell ref="CJ15:CK15"/>
    <mergeCell ref="BB16:BG16"/>
    <mergeCell ref="BH16:BI16"/>
    <mergeCell ref="BS16:BU16"/>
    <mergeCell ref="BV16:BZ16"/>
    <mergeCell ref="CA16:CD16"/>
    <mergeCell ref="CH14:CI14"/>
    <mergeCell ref="BM15:BN15"/>
    <mergeCell ref="BP15:BR15"/>
    <mergeCell ref="BS15:BU15"/>
    <mergeCell ref="BV15:BZ15"/>
    <mergeCell ref="AU15:AW15"/>
    <mergeCell ref="AX15:AY15"/>
    <mergeCell ref="AZ15:BA15"/>
    <mergeCell ref="BB15:BG15"/>
    <mergeCell ref="BH15:BI15"/>
    <mergeCell ref="BK15:BL15"/>
    <mergeCell ref="AU13:AY14"/>
    <mergeCell ref="AZ13:BA14"/>
    <mergeCell ref="BH14:BJ14"/>
    <mergeCell ref="BK14:BO14"/>
    <mergeCell ref="BM5:BP5"/>
    <mergeCell ref="BQ5:CK5"/>
    <mergeCell ref="BM6:BM7"/>
    <mergeCell ref="BN6:BP6"/>
    <mergeCell ref="BQ6:CK6"/>
    <mergeCell ref="BN7:BP7"/>
    <mergeCell ref="BQ7:CK7"/>
    <mergeCell ref="AU3:AW7"/>
    <mergeCell ref="AX3:AZ3"/>
    <mergeCell ref="BA3:BL3"/>
    <mergeCell ref="BM3:BP3"/>
    <mergeCell ref="BQ3:CK3"/>
    <mergeCell ref="AT4:AT21"/>
    <mergeCell ref="AX4:AX7"/>
    <mergeCell ref="AY4:BL7"/>
    <mergeCell ref="BM4:BP4"/>
    <mergeCell ref="BQ4:CK4"/>
    <mergeCell ref="BC10:BI10"/>
    <mergeCell ref="BJ10:BP10"/>
    <mergeCell ref="BQ10:CD10"/>
    <mergeCell ref="CE10:CK10"/>
    <mergeCell ref="AU11:BA12"/>
    <mergeCell ref="BB11:BG14"/>
    <mergeCell ref="BH11:BU13"/>
    <mergeCell ref="BV11:BZ14"/>
    <mergeCell ref="CA11:CI13"/>
    <mergeCell ref="CJ11:CK14"/>
    <mergeCell ref="CA15:CD15"/>
    <mergeCell ref="CE15:CG15"/>
    <mergeCell ref="AU8:BB8"/>
    <mergeCell ref="BC8:BI8"/>
    <mergeCell ref="BJ8:BP8"/>
    <mergeCell ref="AT1:AU1"/>
    <mergeCell ref="AV2:AW2"/>
    <mergeCell ref="BM2:BQ2"/>
    <mergeCell ref="BR2:CH2"/>
    <mergeCell ref="CI2:CK2"/>
    <mergeCell ref="A44:A52"/>
    <mergeCell ref="U32:AG32"/>
    <mergeCell ref="U33:AG33"/>
    <mergeCell ref="AH32:AJ33"/>
    <mergeCell ref="W47:X47"/>
    <mergeCell ref="Y47:AA47"/>
    <mergeCell ref="AB47:AC47"/>
    <mergeCell ref="AD47:AF47"/>
    <mergeCell ref="C48:F48"/>
    <mergeCell ref="AE50:AI51"/>
    <mergeCell ref="B44:B46"/>
    <mergeCell ref="C44:D46"/>
    <mergeCell ref="E44:E46"/>
    <mergeCell ref="F44:F46"/>
    <mergeCell ref="G44:G46"/>
    <mergeCell ref="C52:AR52"/>
    <mergeCell ref="C49:F49"/>
    <mergeCell ref="G49:AR49"/>
    <mergeCell ref="B48:B51"/>
    <mergeCell ref="AP46:AQ46"/>
    <mergeCell ref="G43:P43"/>
    <mergeCell ref="A4:A21"/>
    <mergeCell ref="N25:O25"/>
    <mergeCell ref="P25:Q25"/>
    <mergeCell ref="G28:M29"/>
    <mergeCell ref="B28:D31"/>
    <mergeCell ref="P26:Q26"/>
    <mergeCell ref="B32:B43"/>
    <mergeCell ref="G41:M41"/>
    <mergeCell ref="G42:M42"/>
    <mergeCell ref="E42:F42"/>
    <mergeCell ref="E43:F43"/>
    <mergeCell ref="C41:D43"/>
    <mergeCell ref="E39:F39"/>
    <mergeCell ref="E40:F40"/>
    <mergeCell ref="E41:F41"/>
    <mergeCell ref="E32:F32"/>
    <mergeCell ref="E33:F33"/>
    <mergeCell ref="E34:F34"/>
    <mergeCell ref="E35:F35"/>
    <mergeCell ref="B15:D15"/>
    <mergeCell ref="B16:D16"/>
    <mergeCell ref="O14:Q14"/>
    <mergeCell ref="C50:F51"/>
    <mergeCell ref="C47:D47"/>
    <mergeCell ref="J45:K46"/>
    <mergeCell ref="H45:I46"/>
    <mergeCell ref="H44:K44"/>
    <mergeCell ref="N41:N42"/>
    <mergeCell ref="O41:P42"/>
    <mergeCell ref="O16:P16"/>
    <mergeCell ref="N28:N30"/>
    <mergeCell ref="O28:P30"/>
    <mergeCell ref="M22:P22"/>
    <mergeCell ref="N24:O24"/>
    <mergeCell ref="H47:I47"/>
    <mergeCell ref="J47:K47"/>
    <mergeCell ref="L47:M47"/>
    <mergeCell ref="N47:O47"/>
    <mergeCell ref="AP29:AR31"/>
    <mergeCell ref="AP28:AR28"/>
    <mergeCell ref="T28:W28"/>
    <mergeCell ref="T29:W31"/>
    <mergeCell ref="U37:AM37"/>
    <mergeCell ref="U36:AG36"/>
    <mergeCell ref="S37:T37"/>
    <mergeCell ref="X6:AR6"/>
    <mergeCell ref="X7:AR7"/>
    <mergeCell ref="B22:D23"/>
    <mergeCell ref="E22:F23"/>
    <mergeCell ref="K22:L23"/>
    <mergeCell ref="Q22:R23"/>
    <mergeCell ref="AQ11:AR14"/>
    <mergeCell ref="G35:M35"/>
    <mergeCell ref="G36:M36"/>
    <mergeCell ref="R25:S25"/>
    <mergeCell ref="N27:O27"/>
    <mergeCell ref="P24:Q24"/>
    <mergeCell ref="P27:Q27"/>
    <mergeCell ref="N32:N33"/>
    <mergeCell ref="S35:T35"/>
    <mergeCell ref="Q28:S31"/>
    <mergeCell ref="R26:S26"/>
    <mergeCell ref="T26:V27"/>
    <mergeCell ref="AN32:AR32"/>
    <mergeCell ref="T16:U16"/>
    <mergeCell ref="W16:Y16"/>
    <mergeCell ref="AL16:AN16"/>
    <mergeCell ref="I16:N16"/>
    <mergeCell ref="B17:J17"/>
    <mergeCell ref="K17:R17"/>
    <mergeCell ref="R16:S16"/>
    <mergeCell ref="C2:D2"/>
    <mergeCell ref="AP2:AR2"/>
    <mergeCell ref="T3:W3"/>
    <mergeCell ref="X3:AR3"/>
    <mergeCell ref="B9:I10"/>
    <mergeCell ref="U38:AG38"/>
    <mergeCell ref="AH38:AJ39"/>
    <mergeCell ref="O15:P15"/>
    <mergeCell ref="S33:T33"/>
    <mergeCell ref="S34:T34"/>
    <mergeCell ref="C32:D34"/>
    <mergeCell ref="C35:D37"/>
    <mergeCell ref="C38:D40"/>
    <mergeCell ref="E36:F36"/>
    <mergeCell ref="E37:F37"/>
    <mergeCell ref="E38:F38"/>
    <mergeCell ref="G39:M39"/>
    <mergeCell ref="G40:P40"/>
    <mergeCell ref="N38:N39"/>
    <mergeCell ref="O38:P39"/>
    <mergeCell ref="G38:M38"/>
    <mergeCell ref="O35:P36"/>
    <mergeCell ref="AN33:AR38"/>
    <mergeCell ref="E30:F30"/>
    <mergeCell ref="E31:F31"/>
    <mergeCell ref="E24:G25"/>
    <mergeCell ref="K24:M25"/>
    <mergeCell ref="E26:G27"/>
    <mergeCell ref="E28:F29"/>
    <mergeCell ref="G31:P31"/>
    <mergeCell ref="G30:M30"/>
    <mergeCell ref="S40:T40"/>
    <mergeCell ref="S41:T41"/>
    <mergeCell ref="S32:T32"/>
    <mergeCell ref="AK38:AM39"/>
    <mergeCell ref="Q32:Q43"/>
    <mergeCell ref="R32:R34"/>
    <mergeCell ref="R35:R37"/>
    <mergeCell ref="R38:R40"/>
    <mergeCell ref="R41:R43"/>
    <mergeCell ref="G34:P34"/>
    <mergeCell ref="G32:M32"/>
    <mergeCell ref="G33:M33"/>
    <mergeCell ref="G37:P37"/>
    <mergeCell ref="N35:N36"/>
    <mergeCell ref="U35:AG35"/>
    <mergeCell ref="AH35:AJ36"/>
    <mergeCell ref="U41:AG41"/>
    <mergeCell ref="U40:AM40"/>
    <mergeCell ref="U39:AG39"/>
    <mergeCell ref="U34:AM34"/>
    <mergeCell ref="AK32:AM33"/>
    <mergeCell ref="AK35:AM36"/>
    <mergeCell ref="S36:T36"/>
    <mergeCell ref="S42:T42"/>
    <mergeCell ref="S43:T43"/>
    <mergeCell ref="B11:H12"/>
    <mergeCell ref="B13:F14"/>
    <mergeCell ref="G13:H14"/>
    <mergeCell ref="I11:N14"/>
    <mergeCell ref="AK26:AR26"/>
    <mergeCell ref="AK27:AR27"/>
    <mergeCell ref="Q8:W8"/>
    <mergeCell ref="U7:W7"/>
    <mergeCell ref="T4:W4"/>
    <mergeCell ref="B18:J18"/>
    <mergeCell ref="AH16:AK16"/>
    <mergeCell ref="S22:V22"/>
    <mergeCell ref="T24:V25"/>
    <mergeCell ref="E16:F16"/>
    <mergeCell ref="G15:H15"/>
    <mergeCell ref="G16:H16"/>
    <mergeCell ref="I15:N15"/>
    <mergeCell ref="E15:F15"/>
    <mergeCell ref="K18:R18"/>
    <mergeCell ref="W22:Z23"/>
    <mergeCell ref="G22:J22"/>
    <mergeCell ref="B24:D27"/>
    <mergeCell ref="H27:J27"/>
    <mergeCell ref="H26:J26"/>
    <mergeCell ref="K26:M27"/>
    <mergeCell ref="G23:J23"/>
    <mergeCell ref="M23:P23"/>
    <mergeCell ref="R24:S24"/>
    <mergeCell ref="R27:S27"/>
    <mergeCell ref="N26:O26"/>
    <mergeCell ref="B19:J19"/>
    <mergeCell ref="K19:R19"/>
    <mergeCell ref="AL15:AN15"/>
    <mergeCell ref="L44:O44"/>
    <mergeCell ref="N45:O46"/>
    <mergeCell ref="L45:M46"/>
    <mergeCell ref="AK46:AL46"/>
    <mergeCell ref="AD46:AF46"/>
    <mergeCell ref="AG46:AJ46"/>
    <mergeCell ref="AL8:AR8"/>
    <mergeCell ref="AL9:AR9"/>
    <mergeCell ref="AL10:AR10"/>
    <mergeCell ref="S18:AE18"/>
    <mergeCell ref="S17:AE17"/>
    <mergeCell ref="AK22:AM23"/>
    <mergeCell ref="AH14:AN14"/>
    <mergeCell ref="S23:V23"/>
    <mergeCell ref="AN23:AR23"/>
    <mergeCell ref="AH15:AK15"/>
    <mergeCell ref="AF19:AR19"/>
    <mergeCell ref="AF18:AR18"/>
    <mergeCell ref="AF17:AR17"/>
    <mergeCell ref="W14:AB14"/>
    <mergeCell ref="AB46:AC46"/>
    <mergeCell ref="AN22:AR22"/>
    <mergeCell ref="AK25:AR25"/>
    <mergeCell ref="AK24:AR24"/>
    <mergeCell ref="S19:AE19"/>
    <mergeCell ref="U42:AG42"/>
    <mergeCell ref="AH41:AJ42"/>
    <mergeCell ref="AK41:AM42"/>
    <mergeCell ref="O32:P33"/>
    <mergeCell ref="S38:T38"/>
    <mergeCell ref="S39:T39"/>
    <mergeCell ref="AC16:AG16"/>
    <mergeCell ref="A1:B1"/>
    <mergeCell ref="Y2:AO2"/>
    <mergeCell ref="U6:W6"/>
    <mergeCell ref="H24:J25"/>
    <mergeCell ref="B20:D21"/>
    <mergeCell ref="E20:AR21"/>
    <mergeCell ref="W24:AC25"/>
    <mergeCell ref="AD24:AJ25"/>
    <mergeCell ref="Z15:AB15"/>
    <mergeCell ref="Z16:AB16"/>
    <mergeCell ref="R14:V14"/>
    <mergeCell ref="O11:AB13"/>
    <mergeCell ref="J10:P10"/>
    <mergeCell ref="Q10:W10"/>
    <mergeCell ref="X10:AK10"/>
    <mergeCell ref="J9:P9"/>
    <mergeCell ref="Q9:W9"/>
    <mergeCell ref="X9:AK9"/>
    <mergeCell ref="E4:E7"/>
    <mergeCell ref="F4:S7"/>
    <mergeCell ref="H3:S3"/>
    <mergeCell ref="B8:I8"/>
    <mergeCell ref="J8:P8"/>
    <mergeCell ref="X4:AR4"/>
    <mergeCell ref="T5:W5"/>
    <mergeCell ref="X5:AR5"/>
    <mergeCell ref="R15:S15"/>
    <mergeCell ref="T15:U15"/>
    <mergeCell ref="W15:Y15"/>
    <mergeCell ref="AH11:AP13"/>
    <mergeCell ref="X8:AK8"/>
    <mergeCell ref="AI53:AQ53"/>
    <mergeCell ref="T48:AR48"/>
    <mergeCell ref="BM48:CK48"/>
    <mergeCell ref="T99:AR99"/>
    <mergeCell ref="Y103:AP103"/>
    <mergeCell ref="A53:J53"/>
    <mergeCell ref="AS53:AS103"/>
    <mergeCell ref="AS1:AS52"/>
    <mergeCell ref="C1:AQ1"/>
    <mergeCell ref="AQ15:AR15"/>
    <mergeCell ref="AQ16:AR16"/>
    <mergeCell ref="AO14:AP14"/>
    <mergeCell ref="AO15:AP15"/>
    <mergeCell ref="AM47:AO47"/>
    <mergeCell ref="AP47:AQ47"/>
    <mergeCell ref="AA22:AJ22"/>
    <mergeCell ref="AA23:AJ23"/>
    <mergeCell ref="X28:AB31"/>
    <mergeCell ref="AC28:AJ28"/>
    <mergeCell ref="AC29:AJ31"/>
    <mergeCell ref="AK28:AO31"/>
    <mergeCell ref="AO16:AP16"/>
    <mergeCell ref="E3:G3"/>
    <mergeCell ref="B3:D7"/>
    <mergeCell ref="T6:T7"/>
    <mergeCell ref="T2:X2"/>
    <mergeCell ref="U43:AM43"/>
    <mergeCell ref="W26:AC27"/>
    <mergeCell ref="AD26:AJ27"/>
    <mergeCell ref="AC11:AG14"/>
    <mergeCell ref="AC15:AG15"/>
    <mergeCell ref="AM46:AO46"/>
  </mergeCells>
  <phoneticPr fontId="2"/>
  <pageMargins left="0" right="0" top="0" bottom="0" header="0" footer="0"/>
  <pageSetup paperSize="9" scale="4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帳票</vt:lpstr>
      <vt:lpstr>帳票!Print_Area</vt:lpstr>
    </vt:vector>
  </TitlesOfParts>
  <Company>魚津市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</dc:creator>
  <cp:lastModifiedBy>佐度　風香</cp:lastModifiedBy>
  <cp:lastPrinted>2016-11-15T02:56:44Z</cp:lastPrinted>
  <dcterms:created xsi:type="dcterms:W3CDTF">2003-12-08T03:06:12Z</dcterms:created>
  <dcterms:modified xsi:type="dcterms:W3CDTF">2019-11-14T03:00:10Z</dcterms:modified>
</cp:coreProperties>
</file>